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ubo\地域計画連合(新) Dropbox\Dropbox★RPI\2026\6_地域共生推進事業部\R7-8  調布総計\22業務実施データ\01_R7市民意識調査\成果品\"/>
    </mc:Choice>
  </mc:AlternateContent>
  <xr:revisionPtr revIDLastSave="0" documentId="13_ncr:1_{514B42BA-5C99-4AD3-B9F0-E0B174263320}" xr6:coauthVersionLast="47" xr6:coauthVersionMax="47" xr10:uidLastSave="{00000000-0000-0000-0000-000000000000}"/>
  <bookViews>
    <workbookView xWindow="-110" yWindow="-110" windowWidth="21820" windowHeight="13900" tabRatio="803" firstSheet="4" activeTab="14" xr2:uid="{00000000-000D-0000-FFFF-FFFF00000000}"/>
  </bookViews>
  <sheets>
    <sheet name="問11" sheetId="1" r:id="rId1"/>
    <sheet name="問11年齢層" sheetId="3" r:id="rId2"/>
    <sheet name="問11地域" sheetId="4" r:id="rId3"/>
    <sheet name="問11居住年" sheetId="17" r:id="rId4"/>
    <sheet name="問12" sheetId="6" r:id="rId5"/>
    <sheet name="問12経年" sheetId="22" r:id="rId6"/>
    <sheet name="問12年齢層" sheetId="8" r:id="rId7"/>
    <sheet name="問12地域" sheetId="9" r:id="rId8"/>
    <sheet name="問12まちへの愛着" sheetId="18" r:id="rId9"/>
    <sheet name="問12-1" sheetId="11" r:id="rId10"/>
    <sheet name="問12-1年齢層表" sheetId="26" r:id="rId11"/>
    <sheet name="問12-1地域表" sheetId="27" r:id="rId12"/>
    <sheet name="問12-2" sheetId="14" r:id="rId13"/>
    <sheet name="問12-2年齢層表" sheetId="20" r:id="rId14"/>
    <sheet name="問12-2地域表" sheetId="21" r:id="rId15"/>
  </sheets>
  <definedNames>
    <definedName name="_xlnm._FilterDatabase" localSheetId="11" hidden="1">'問12-1地域表'!$A$4:$K$64</definedName>
    <definedName name="_xlnm._FilterDatabase" localSheetId="10" hidden="1">'問12-1年齢層表'!$A$4:$O$64</definedName>
    <definedName name="_xlnm._FilterDatabase" localSheetId="12" hidden="1">'問12-2'!$Q$29:$S$46</definedName>
    <definedName name="_xlnm._FilterDatabase" localSheetId="14" hidden="1">'問12-2地域表'!$A$4:$K$46</definedName>
    <definedName name="_xlnm._FilterDatabase" localSheetId="13" hidden="1">'問12-2年齢層表'!$A$4:$O$46</definedName>
    <definedName name="_xlnm.Print_Area" localSheetId="0">問11!$B$2:$K$23</definedName>
    <definedName name="_xlnm.Print_Area" localSheetId="3">問11居住年!$B$3:$O$27</definedName>
    <definedName name="_xlnm.Print_Area" localSheetId="2">問11地域!$B$3:$O$24</definedName>
    <definedName name="_xlnm.Print_Area" localSheetId="1">問11年齢層!$B$3:$O$31</definedName>
    <definedName name="_xlnm.Print_Area" localSheetId="4">問12!$B$2:$K$23</definedName>
    <definedName name="_xlnm.Print_Area" localSheetId="9">'問12-1'!$B$2:$O$54</definedName>
    <definedName name="_xlnm.Print_Area" localSheetId="11">'問12-1地域表'!$C$4:$I$66</definedName>
    <definedName name="_xlnm.Print_Area" localSheetId="10">'問12-1年齢層表'!$C$4:$M$66</definedName>
    <definedName name="_xlnm.Print_Area" localSheetId="12">'問12-2'!$B$2:$O$46</definedName>
    <definedName name="_xlnm.Print_Area" localSheetId="14">'問12-2地域表'!$C$4:$I$48</definedName>
    <definedName name="_xlnm.Print_Area" localSheetId="13">'問12-2年齢層表'!$C$4:$M$48</definedName>
    <definedName name="_xlnm.Print_Area" localSheetId="8">問12まちへの愛着!$B$3:$O$19</definedName>
    <definedName name="_xlnm.Print_Area" localSheetId="5">問12経年!$B$3:$O$27</definedName>
    <definedName name="_xlnm.Print_Area" localSheetId="7">問12地域!$B$3:$O$24</definedName>
    <definedName name="_xlnm.Print_Area" localSheetId="6">問12年齢層!$B$3:$O$31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7" l="1"/>
  <c r="C62" i="26" l="1"/>
  <c r="C61" i="26"/>
  <c r="C60" i="26"/>
  <c r="C59" i="26"/>
  <c r="C58" i="26"/>
  <c r="C57" i="26"/>
  <c r="C56" i="26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K45" i="21" l="1"/>
  <c r="K43" i="21"/>
  <c r="K41" i="21"/>
  <c r="I45" i="21"/>
  <c r="I46" i="21" s="1"/>
  <c r="H45" i="21"/>
  <c r="H46" i="21" s="1"/>
  <c r="G45" i="21"/>
  <c r="G46" i="21" s="1"/>
  <c r="F45" i="21"/>
  <c r="F46" i="21" s="1"/>
  <c r="E45" i="21"/>
  <c r="E46" i="21" s="1"/>
  <c r="D45" i="21"/>
  <c r="D46" i="21" s="1"/>
  <c r="I44" i="21"/>
  <c r="H44" i="21"/>
  <c r="G44" i="21"/>
  <c r="F44" i="21"/>
  <c r="E44" i="21"/>
  <c r="I43" i="21"/>
  <c r="H43" i="21"/>
  <c r="G43" i="21"/>
  <c r="F43" i="21"/>
  <c r="E43" i="21"/>
  <c r="D43" i="21"/>
  <c r="D44" i="21" s="1"/>
  <c r="H42" i="21"/>
  <c r="G42" i="21"/>
  <c r="E42" i="21"/>
  <c r="D42" i="21"/>
  <c r="I41" i="21"/>
  <c r="I42" i="21" s="1"/>
  <c r="H41" i="21"/>
  <c r="G41" i="21"/>
  <c r="F41" i="21"/>
  <c r="F42" i="21" s="1"/>
  <c r="E41" i="21"/>
  <c r="D41" i="21"/>
  <c r="E40" i="21"/>
  <c r="K39" i="21"/>
  <c r="I39" i="21"/>
  <c r="I40" i="21" s="1"/>
  <c r="H39" i="21"/>
  <c r="H40" i="21" s="1"/>
  <c r="G39" i="21"/>
  <c r="G40" i="21" s="1"/>
  <c r="F39" i="21"/>
  <c r="F40" i="21" s="1"/>
  <c r="E39" i="21"/>
  <c r="D39" i="21"/>
  <c r="D40" i="21" s="1"/>
  <c r="I38" i="21"/>
  <c r="H38" i="21"/>
  <c r="G38" i="21"/>
  <c r="K37" i="21"/>
  <c r="I37" i="21"/>
  <c r="H37" i="21"/>
  <c r="G37" i="21"/>
  <c r="F37" i="21"/>
  <c r="F38" i="21" s="1"/>
  <c r="E37" i="21"/>
  <c r="E38" i="21" s="1"/>
  <c r="D37" i="21"/>
  <c r="D38" i="21" s="1"/>
  <c r="I36" i="21"/>
  <c r="G36" i="21"/>
  <c r="F36" i="21"/>
  <c r="E36" i="21"/>
  <c r="D36" i="21"/>
  <c r="K35" i="21"/>
  <c r="I35" i="21"/>
  <c r="H35" i="21"/>
  <c r="H36" i="21" s="1"/>
  <c r="G35" i="21"/>
  <c r="F35" i="21"/>
  <c r="E35" i="21"/>
  <c r="D35" i="21"/>
  <c r="G34" i="21"/>
  <c r="D34" i="21"/>
  <c r="K33" i="21"/>
  <c r="I33" i="21"/>
  <c r="I34" i="21" s="1"/>
  <c r="H33" i="21"/>
  <c r="H34" i="21" s="1"/>
  <c r="G33" i="21"/>
  <c r="F33" i="21"/>
  <c r="F34" i="21" s="1"/>
  <c r="E33" i="21"/>
  <c r="E34" i="21" s="1"/>
  <c r="D33" i="21"/>
  <c r="I32" i="21"/>
  <c r="K31" i="21"/>
  <c r="I31" i="21"/>
  <c r="H31" i="21"/>
  <c r="H32" i="21" s="1"/>
  <c r="G31" i="21"/>
  <c r="G32" i="21" s="1"/>
  <c r="F31" i="21"/>
  <c r="F32" i="21" s="1"/>
  <c r="E31" i="21"/>
  <c r="E32" i="21" s="1"/>
  <c r="D31" i="21"/>
  <c r="D32" i="21" s="1"/>
  <c r="I30" i="21"/>
  <c r="H30" i="21"/>
  <c r="G30" i="21"/>
  <c r="F30" i="21"/>
  <c r="E30" i="21"/>
  <c r="D30" i="21"/>
  <c r="K29" i="21"/>
  <c r="I29" i="21"/>
  <c r="H29" i="21"/>
  <c r="G29" i="21"/>
  <c r="F29" i="21"/>
  <c r="E29" i="21"/>
  <c r="D29" i="21"/>
  <c r="I28" i="21"/>
  <c r="F28" i="21"/>
  <c r="E28" i="21"/>
  <c r="K27" i="21"/>
  <c r="I27" i="21"/>
  <c r="H27" i="21"/>
  <c r="H28" i="21" s="1"/>
  <c r="G27" i="21"/>
  <c r="G28" i="21" s="1"/>
  <c r="F27" i="21"/>
  <c r="E27" i="21"/>
  <c r="D27" i="21"/>
  <c r="D28" i="21" s="1"/>
  <c r="K25" i="21"/>
  <c r="I25" i="21"/>
  <c r="I26" i="21" s="1"/>
  <c r="H25" i="21"/>
  <c r="H26" i="21" s="1"/>
  <c r="G25" i="21"/>
  <c r="G26" i="21" s="1"/>
  <c r="F25" i="21"/>
  <c r="F26" i="21" s="1"/>
  <c r="E25" i="21"/>
  <c r="E26" i="21" s="1"/>
  <c r="D25" i="21"/>
  <c r="D26" i="21" s="1"/>
  <c r="I24" i="21"/>
  <c r="H24" i="21"/>
  <c r="G24" i="21"/>
  <c r="F24" i="21"/>
  <c r="E24" i="21"/>
  <c r="K23" i="21"/>
  <c r="I23" i="21"/>
  <c r="H23" i="21"/>
  <c r="G23" i="21"/>
  <c r="F23" i="21"/>
  <c r="E23" i="21"/>
  <c r="D23" i="21"/>
  <c r="D24" i="21" s="1"/>
  <c r="H22" i="21"/>
  <c r="G22" i="21"/>
  <c r="E22" i="21"/>
  <c r="D22" i="21"/>
  <c r="K21" i="21"/>
  <c r="I21" i="21"/>
  <c r="I22" i="21" s="1"/>
  <c r="H21" i="21"/>
  <c r="G21" i="21"/>
  <c r="F21" i="21"/>
  <c r="F22" i="21" s="1"/>
  <c r="E21" i="21"/>
  <c r="D21" i="21"/>
  <c r="E20" i="21"/>
  <c r="K19" i="21"/>
  <c r="I19" i="21"/>
  <c r="I20" i="21" s="1"/>
  <c r="H19" i="21"/>
  <c r="H20" i="21" s="1"/>
  <c r="G19" i="21"/>
  <c r="G20" i="21" s="1"/>
  <c r="F19" i="21"/>
  <c r="F20" i="21" s="1"/>
  <c r="E19" i="21"/>
  <c r="D19" i="21"/>
  <c r="D20" i="21" s="1"/>
  <c r="I18" i="21"/>
  <c r="H18" i="21"/>
  <c r="G18" i="21"/>
  <c r="K17" i="21"/>
  <c r="I17" i="21"/>
  <c r="H17" i="21"/>
  <c r="G17" i="21"/>
  <c r="F17" i="21"/>
  <c r="F18" i="21" s="1"/>
  <c r="E17" i="21"/>
  <c r="E18" i="21" s="1"/>
  <c r="D17" i="21"/>
  <c r="D18" i="21" s="1"/>
  <c r="I16" i="21"/>
  <c r="G16" i="21"/>
  <c r="F16" i="21"/>
  <c r="E16" i="21"/>
  <c r="D16" i="21"/>
  <c r="K15" i="21"/>
  <c r="I15" i="21"/>
  <c r="H15" i="21"/>
  <c r="H16" i="21" s="1"/>
  <c r="G15" i="21"/>
  <c r="F15" i="21"/>
  <c r="E15" i="21"/>
  <c r="D15" i="21"/>
  <c r="G14" i="21"/>
  <c r="D14" i="21"/>
  <c r="K13" i="21"/>
  <c r="I13" i="21"/>
  <c r="I14" i="21" s="1"/>
  <c r="H13" i="21"/>
  <c r="H14" i="21" s="1"/>
  <c r="G13" i="21"/>
  <c r="F13" i="21"/>
  <c r="F14" i="21" s="1"/>
  <c r="E13" i="21"/>
  <c r="E14" i="21" s="1"/>
  <c r="D13" i="21"/>
  <c r="I12" i="21"/>
  <c r="K11" i="21"/>
  <c r="I11" i="21"/>
  <c r="H11" i="21"/>
  <c r="H12" i="21" s="1"/>
  <c r="G11" i="21"/>
  <c r="G12" i="21" s="1"/>
  <c r="F11" i="21"/>
  <c r="F12" i="21" s="1"/>
  <c r="E11" i="21"/>
  <c r="E12" i="21" s="1"/>
  <c r="D11" i="21"/>
  <c r="D12" i="21" s="1"/>
  <c r="I10" i="21"/>
  <c r="H10" i="21"/>
  <c r="G10" i="21"/>
  <c r="F10" i="21"/>
  <c r="E10" i="21"/>
  <c r="D10" i="21"/>
  <c r="K9" i="21"/>
  <c r="I9" i="21"/>
  <c r="H9" i="21"/>
  <c r="G9" i="21"/>
  <c r="F9" i="21"/>
  <c r="E9" i="21"/>
  <c r="D9" i="21"/>
  <c r="K7" i="21"/>
  <c r="I7" i="21"/>
  <c r="I8" i="21" s="1"/>
  <c r="H7" i="21"/>
  <c r="H8" i="21" s="1"/>
  <c r="G7" i="21"/>
  <c r="G8" i="21" s="1"/>
  <c r="F7" i="21"/>
  <c r="F8" i="21" s="1"/>
  <c r="E7" i="21"/>
  <c r="E8" i="21" s="1"/>
  <c r="D7" i="21"/>
  <c r="D8" i="21" s="1"/>
  <c r="D5" i="21"/>
  <c r="K5" i="21"/>
  <c r="I5" i="21"/>
  <c r="H5" i="21"/>
  <c r="G5" i="21"/>
  <c r="F5" i="21"/>
  <c r="E5" i="21"/>
  <c r="K73" i="21" l="1"/>
  <c r="K72" i="21"/>
  <c r="K71" i="21"/>
  <c r="K70" i="21"/>
  <c r="E70" i="21"/>
  <c r="F70" i="21"/>
  <c r="G70" i="21"/>
  <c r="H70" i="21"/>
  <c r="I70" i="21"/>
  <c r="E71" i="21"/>
  <c r="F71" i="21"/>
  <c r="G71" i="21"/>
  <c r="H71" i="21"/>
  <c r="I71" i="21"/>
  <c r="E72" i="21"/>
  <c r="F72" i="21"/>
  <c r="G72" i="21"/>
  <c r="H72" i="21"/>
  <c r="I72" i="21"/>
  <c r="E73" i="21"/>
  <c r="F73" i="21"/>
  <c r="G73" i="21"/>
  <c r="H73" i="21"/>
  <c r="I73" i="21"/>
  <c r="D73" i="21"/>
  <c r="D72" i="21"/>
  <c r="D71" i="21"/>
  <c r="D70" i="21"/>
  <c r="Q73" i="21"/>
  <c r="P73" i="21"/>
  <c r="O73" i="21"/>
  <c r="N73" i="21"/>
  <c r="M73" i="21"/>
  <c r="L73" i="21"/>
  <c r="Q72" i="21"/>
  <c r="P72" i="21"/>
  <c r="O72" i="21"/>
  <c r="N72" i="21"/>
  <c r="M72" i="21"/>
  <c r="L72" i="21"/>
  <c r="Q71" i="21"/>
  <c r="P71" i="21"/>
  <c r="O71" i="21"/>
  <c r="N71" i="21"/>
  <c r="M71" i="21"/>
  <c r="L71" i="21"/>
  <c r="Q70" i="21"/>
  <c r="P70" i="21"/>
  <c r="O70" i="21"/>
  <c r="N70" i="21"/>
  <c r="M70" i="21"/>
  <c r="L70" i="21"/>
  <c r="O73" i="20"/>
  <c r="O71" i="20"/>
  <c r="O45" i="20"/>
  <c r="M45" i="20"/>
  <c r="M46" i="20" s="1"/>
  <c r="L45" i="20"/>
  <c r="K45" i="20"/>
  <c r="J45" i="20"/>
  <c r="I45" i="20"/>
  <c r="H45" i="20"/>
  <c r="H46" i="20" s="1"/>
  <c r="G45" i="20"/>
  <c r="G46" i="20" s="1"/>
  <c r="F45" i="20"/>
  <c r="E45" i="20"/>
  <c r="D45" i="20"/>
  <c r="D46" i="20" s="1"/>
  <c r="O43" i="20"/>
  <c r="M43" i="20"/>
  <c r="M44" i="20" s="1"/>
  <c r="L43" i="20"/>
  <c r="L44" i="20" s="1"/>
  <c r="K43" i="20"/>
  <c r="K44" i="20" s="1"/>
  <c r="J43" i="20"/>
  <c r="J44" i="20" s="1"/>
  <c r="I43" i="20"/>
  <c r="I44" i="20" s="1"/>
  <c r="H43" i="20"/>
  <c r="H44" i="20" s="1"/>
  <c r="G43" i="20"/>
  <c r="F43" i="20"/>
  <c r="E43" i="20"/>
  <c r="D43" i="20"/>
  <c r="M42" i="20"/>
  <c r="L42" i="20"/>
  <c r="O41" i="20"/>
  <c r="M41" i="20"/>
  <c r="L41" i="20"/>
  <c r="K41" i="20"/>
  <c r="J41" i="20"/>
  <c r="J42" i="20" s="1"/>
  <c r="I41" i="20"/>
  <c r="H41" i="20"/>
  <c r="G41" i="20"/>
  <c r="F41" i="20"/>
  <c r="E41" i="20"/>
  <c r="D41" i="20"/>
  <c r="D42" i="20" s="1"/>
  <c r="D40" i="20"/>
  <c r="O39" i="20"/>
  <c r="M39" i="20"/>
  <c r="M40" i="20" s="1"/>
  <c r="L39" i="20"/>
  <c r="K39" i="20"/>
  <c r="J39" i="20"/>
  <c r="I39" i="20"/>
  <c r="H39" i="20"/>
  <c r="G39" i="20"/>
  <c r="F39" i="20"/>
  <c r="F40" i="20" s="1"/>
  <c r="E39" i="20"/>
  <c r="D39" i="20"/>
  <c r="D38" i="20"/>
  <c r="O37" i="20"/>
  <c r="M37" i="20"/>
  <c r="L37" i="20"/>
  <c r="L38" i="20" s="1"/>
  <c r="K37" i="20"/>
  <c r="K38" i="20" s="1"/>
  <c r="J37" i="20"/>
  <c r="I37" i="20"/>
  <c r="I38" i="20" s="1"/>
  <c r="H37" i="20"/>
  <c r="G37" i="20"/>
  <c r="G38" i="20" s="1"/>
  <c r="F37" i="20"/>
  <c r="F38" i="20" s="1"/>
  <c r="E37" i="20"/>
  <c r="D37" i="20"/>
  <c r="O35" i="20"/>
  <c r="M35" i="20"/>
  <c r="M36" i="20" s="1"/>
  <c r="L35" i="20"/>
  <c r="L36" i="20" s="1"/>
  <c r="K35" i="20"/>
  <c r="K36" i="20" s="1"/>
  <c r="J35" i="20"/>
  <c r="I35" i="20"/>
  <c r="H35" i="20"/>
  <c r="G35" i="20"/>
  <c r="F35" i="20"/>
  <c r="F36" i="20" s="1"/>
  <c r="E35" i="20"/>
  <c r="D35" i="20"/>
  <c r="D36" i="20" s="1"/>
  <c r="O33" i="20"/>
  <c r="M33" i="20"/>
  <c r="M34" i="20" s="1"/>
  <c r="L33" i="20"/>
  <c r="L34" i="20" s="1"/>
  <c r="K33" i="20"/>
  <c r="K34" i="20" s="1"/>
  <c r="J33" i="20"/>
  <c r="I33" i="20"/>
  <c r="H33" i="20"/>
  <c r="G33" i="20"/>
  <c r="F33" i="20"/>
  <c r="E33" i="20"/>
  <c r="D33" i="20"/>
  <c r="D34" i="20" s="1"/>
  <c r="L32" i="20"/>
  <c r="D32" i="20"/>
  <c r="O31" i="20"/>
  <c r="M31" i="20"/>
  <c r="L31" i="20"/>
  <c r="K31" i="20"/>
  <c r="J31" i="20"/>
  <c r="I31" i="20"/>
  <c r="H31" i="20"/>
  <c r="G31" i="20"/>
  <c r="F31" i="20"/>
  <c r="F32" i="20" s="1"/>
  <c r="E31" i="20"/>
  <c r="E32" i="20" s="1"/>
  <c r="D31" i="20"/>
  <c r="D30" i="20"/>
  <c r="O29" i="20"/>
  <c r="M29" i="20"/>
  <c r="M30" i="20" s="1"/>
  <c r="L29" i="20"/>
  <c r="L30" i="20" s="1"/>
  <c r="K29" i="20"/>
  <c r="J29" i="20"/>
  <c r="I29" i="20"/>
  <c r="H29" i="20"/>
  <c r="G29" i="20"/>
  <c r="G30" i="20" s="1"/>
  <c r="F29" i="20"/>
  <c r="E29" i="20"/>
  <c r="E30" i="20" s="1"/>
  <c r="D29" i="20"/>
  <c r="M28" i="20"/>
  <c r="G28" i="20"/>
  <c r="O27" i="20"/>
  <c r="M27" i="20"/>
  <c r="L27" i="20"/>
  <c r="L28" i="20" s="1"/>
  <c r="K27" i="20"/>
  <c r="K28" i="20" s="1"/>
  <c r="J27" i="20"/>
  <c r="I27" i="20"/>
  <c r="H27" i="20"/>
  <c r="G27" i="20"/>
  <c r="F27" i="20"/>
  <c r="F28" i="20" s="1"/>
  <c r="E27" i="20"/>
  <c r="D27" i="20"/>
  <c r="D28" i="20" s="1"/>
  <c r="O25" i="20"/>
  <c r="M25" i="20"/>
  <c r="L25" i="20"/>
  <c r="K25" i="20"/>
  <c r="J25" i="20"/>
  <c r="I25" i="20"/>
  <c r="H25" i="20"/>
  <c r="G25" i="20"/>
  <c r="G26" i="20" s="1"/>
  <c r="F25" i="20"/>
  <c r="E25" i="20"/>
  <c r="D25" i="20"/>
  <c r="K24" i="20"/>
  <c r="J24" i="20"/>
  <c r="O23" i="20"/>
  <c r="M23" i="20"/>
  <c r="M24" i="20" s="1"/>
  <c r="L23" i="20"/>
  <c r="L24" i="20" s="1"/>
  <c r="K23" i="20"/>
  <c r="J23" i="20"/>
  <c r="I23" i="20"/>
  <c r="H23" i="20"/>
  <c r="G23" i="20"/>
  <c r="F23" i="20"/>
  <c r="F24" i="20" s="1"/>
  <c r="E23" i="20"/>
  <c r="D23" i="20"/>
  <c r="D24" i="20" s="1"/>
  <c r="M22" i="20"/>
  <c r="O21" i="20"/>
  <c r="M21" i="20"/>
  <c r="L21" i="20"/>
  <c r="L22" i="20" s="1"/>
  <c r="K21" i="20"/>
  <c r="K22" i="20" s="1"/>
  <c r="J21" i="20"/>
  <c r="J22" i="20" s="1"/>
  <c r="I21" i="20"/>
  <c r="H21" i="20"/>
  <c r="G21" i="20"/>
  <c r="F21" i="20"/>
  <c r="E21" i="20"/>
  <c r="D21" i="20"/>
  <c r="O19" i="20"/>
  <c r="M19" i="20"/>
  <c r="M20" i="20" s="1"/>
  <c r="L19" i="20"/>
  <c r="L20" i="20" s="1"/>
  <c r="K19" i="20"/>
  <c r="J19" i="20"/>
  <c r="I19" i="20"/>
  <c r="I20" i="20" s="1"/>
  <c r="H19" i="20"/>
  <c r="H20" i="20" s="1"/>
  <c r="G19" i="20"/>
  <c r="F19" i="20"/>
  <c r="E19" i="20"/>
  <c r="D19" i="20"/>
  <c r="D20" i="20" s="1"/>
  <c r="M18" i="20"/>
  <c r="D18" i="20"/>
  <c r="O17" i="20"/>
  <c r="M17" i="20"/>
  <c r="L17" i="20"/>
  <c r="K17" i="20"/>
  <c r="K18" i="20" s="1"/>
  <c r="J17" i="20"/>
  <c r="I17" i="20"/>
  <c r="H17" i="20"/>
  <c r="G17" i="20"/>
  <c r="F17" i="20"/>
  <c r="E17" i="20"/>
  <c r="D17" i="20"/>
  <c r="O15" i="20"/>
  <c r="M15" i="20"/>
  <c r="M16" i="20" s="1"/>
  <c r="L15" i="20"/>
  <c r="L16" i="20" s="1"/>
  <c r="K15" i="20"/>
  <c r="J15" i="20"/>
  <c r="J16" i="20" s="1"/>
  <c r="I15" i="20"/>
  <c r="H15" i="20"/>
  <c r="G15" i="20"/>
  <c r="F15" i="20"/>
  <c r="E15" i="20"/>
  <c r="D15" i="20"/>
  <c r="D16" i="20" s="1"/>
  <c r="O13" i="20"/>
  <c r="M13" i="20"/>
  <c r="M14" i="20" s="1"/>
  <c r="L13" i="20"/>
  <c r="K13" i="20"/>
  <c r="J13" i="20"/>
  <c r="I13" i="20"/>
  <c r="H13" i="20"/>
  <c r="G13" i="20"/>
  <c r="F13" i="20"/>
  <c r="E13" i="20"/>
  <c r="D13" i="20"/>
  <c r="D14" i="20" s="1"/>
  <c r="O11" i="20"/>
  <c r="M11" i="20"/>
  <c r="L11" i="20"/>
  <c r="L12" i="20" s="1"/>
  <c r="K11" i="20"/>
  <c r="J11" i="20"/>
  <c r="I11" i="20"/>
  <c r="H11" i="20"/>
  <c r="G11" i="20"/>
  <c r="F11" i="20"/>
  <c r="F12" i="20" s="1"/>
  <c r="E11" i="20"/>
  <c r="D11" i="20"/>
  <c r="D12" i="20" s="1"/>
  <c r="M10" i="20"/>
  <c r="O9" i="20"/>
  <c r="M9" i="20"/>
  <c r="L9" i="20"/>
  <c r="L10" i="20" s="1"/>
  <c r="K9" i="20"/>
  <c r="J9" i="20"/>
  <c r="J10" i="20" s="1"/>
  <c r="I9" i="20"/>
  <c r="I10" i="20" s="1"/>
  <c r="H9" i="20"/>
  <c r="G9" i="20"/>
  <c r="F9" i="20"/>
  <c r="E9" i="20"/>
  <c r="E10" i="20" s="1"/>
  <c r="D9" i="20"/>
  <c r="D10" i="20" s="1"/>
  <c r="M8" i="20"/>
  <c r="O7" i="20"/>
  <c r="O72" i="20" s="1"/>
  <c r="M7" i="20"/>
  <c r="M70" i="20" s="1"/>
  <c r="L7" i="20"/>
  <c r="L8" i="20" s="1"/>
  <c r="K7" i="20"/>
  <c r="K8" i="20" s="1"/>
  <c r="J7" i="20"/>
  <c r="J70" i="20" s="1"/>
  <c r="I7" i="20"/>
  <c r="I70" i="20" s="1"/>
  <c r="H7" i="20"/>
  <c r="H70" i="20" s="1"/>
  <c r="G7" i="20"/>
  <c r="G70" i="20" s="1"/>
  <c r="F7" i="20"/>
  <c r="F72" i="20" s="1"/>
  <c r="E7" i="20"/>
  <c r="E72" i="20" s="1"/>
  <c r="D7" i="20"/>
  <c r="D8" i="20" s="1"/>
  <c r="O5" i="20"/>
  <c r="M5" i="20"/>
  <c r="L5" i="20"/>
  <c r="K5" i="20"/>
  <c r="J5" i="20"/>
  <c r="I5" i="20"/>
  <c r="I8" i="20" s="1"/>
  <c r="H5" i="20"/>
  <c r="H30" i="20" s="1"/>
  <c r="G5" i="20"/>
  <c r="G24" i="20" s="1"/>
  <c r="F5" i="20"/>
  <c r="F18" i="20" s="1"/>
  <c r="E5" i="20"/>
  <c r="E26" i="20" s="1"/>
  <c r="D5" i="20"/>
  <c r="U73" i="20"/>
  <c r="T73" i="20"/>
  <c r="S73" i="20"/>
  <c r="R73" i="20"/>
  <c r="Q73" i="20"/>
  <c r="P73" i="20"/>
  <c r="U72" i="20"/>
  <c r="T72" i="20"/>
  <c r="S72" i="20"/>
  <c r="R72" i="20"/>
  <c r="Q72" i="20"/>
  <c r="P72" i="20"/>
  <c r="U71" i="20"/>
  <c r="T71" i="20"/>
  <c r="S71" i="20"/>
  <c r="R71" i="20"/>
  <c r="Q71" i="20"/>
  <c r="P71" i="20"/>
  <c r="U70" i="20"/>
  <c r="T70" i="20"/>
  <c r="S70" i="20"/>
  <c r="R70" i="20"/>
  <c r="Q70" i="20"/>
  <c r="P70" i="20"/>
  <c r="D70" i="27"/>
  <c r="K64" i="27"/>
  <c r="H64" i="27"/>
  <c r="K63" i="27"/>
  <c r="I63" i="27"/>
  <c r="I64" i="27" s="1"/>
  <c r="H63" i="27"/>
  <c r="G63" i="27"/>
  <c r="G64" i="27" s="1"/>
  <c r="F63" i="27"/>
  <c r="F64" i="27" s="1"/>
  <c r="E63" i="27"/>
  <c r="E64" i="27" s="1"/>
  <c r="D63" i="27"/>
  <c r="D64" i="27" s="1"/>
  <c r="K62" i="27"/>
  <c r="I62" i="27"/>
  <c r="H62" i="27"/>
  <c r="F62" i="27"/>
  <c r="E62" i="27"/>
  <c r="D62" i="27"/>
  <c r="K61" i="27"/>
  <c r="I61" i="27"/>
  <c r="H61" i="27"/>
  <c r="G61" i="27"/>
  <c r="G62" i="27" s="1"/>
  <c r="F61" i="27"/>
  <c r="E61" i="27"/>
  <c r="D61" i="27"/>
  <c r="E60" i="27"/>
  <c r="D60" i="27"/>
  <c r="K59" i="27"/>
  <c r="K60" i="27" s="1"/>
  <c r="I59" i="27"/>
  <c r="I60" i="27" s="1"/>
  <c r="H59" i="27"/>
  <c r="H60" i="27" s="1"/>
  <c r="G59" i="27"/>
  <c r="G60" i="27" s="1"/>
  <c r="F59" i="27"/>
  <c r="F60" i="27" s="1"/>
  <c r="E59" i="27"/>
  <c r="D59" i="27"/>
  <c r="K57" i="27"/>
  <c r="K58" i="27" s="1"/>
  <c r="I57" i="27"/>
  <c r="I58" i="27" s="1"/>
  <c r="H57" i="27"/>
  <c r="H58" i="27" s="1"/>
  <c r="G57" i="27"/>
  <c r="G58" i="27" s="1"/>
  <c r="F57" i="27"/>
  <c r="F58" i="27" s="1"/>
  <c r="E57" i="27"/>
  <c r="E58" i="27" s="1"/>
  <c r="D57" i="27"/>
  <c r="D58" i="27" s="1"/>
  <c r="K56" i="27"/>
  <c r="I56" i="27"/>
  <c r="H56" i="27"/>
  <c r="G56" i="27"/>
  <c r="F56" i="27"/>
  <c r="K55" i="27"/>
  <c r="I55" i="27"/>
  <c r="H55" i="27"/>
  <c r="G55" i="27"/>
  <c r="F55" i="27"/>
  <c r="E55" i="27"/>
  <c r="E56" i="27" s="1"/>
  <c r="D55" i="27"/>
  <c r="D56" i="27" s="1"/>
  <c r="G54" i="27"/>
  <c r="F54" i="27"/>
  <c r="E54" i="27"/>
  <c r="D54" i="27"/>
  <c r="K53" i="27"/>
  <c r="K54" i="27" s="1"/>
  <c r="I53" i="27"/>
  <c r="I54" i="27" s="1"/>
  <c r="H53" i="27"/>
  <c r="H54" i="27" s="1"/>
  <c r="G53" i="27"/>
  <c r="F53" i="27"/>
  <c r="E53" i="27"/>
  <c r="D53" i="27"/>
  <c r="D52" i="27"/>
  <c r="K51" i="27"/>
  <c r="K52" i="27" s="1"/>
  <c r="I51" i="27"/>
  <c r="I52" i="27" s="1"/>
  <c r="H51" i="27"/>
  <c r="H52" i="27" s="1"/>
  <c r="G51" i="27"/>
  <c r="G52" i="27" s="1"/>
  <c r="F51" i="27"/>
  <c r="F52" i="27" s="1"/>
  <c r="E51" i="27"/>
  <c r="E52" i="27" s="1"/>
  <c r="D51" i="27"/>
  <c r="K50" i="27"/>
  <c r="I50" i="27"/>
  <c r="H50" i="27"/>
  <c r="K49" i="27"/>
  <c r="I49" i="27"/>
  <c r="H49" i="27"/>
  <c r="G49" i="27"/>
  <c r="G50" i="27" s="1"/>
  <c r="F49" i="27"/>
  <c r="F50" i="27" s="1"/>
  <c r="E49" i="27"/>
  <c r="E50" i="27" s="1"/>
  <c r="D49" i="27"/>
  <c r="D50" i="27" s="1"/>
  <c r="I48" i="27"/>
  <c r="H48" i="27"/>
  <c r="G48" i="27"/>
  <c r="F48" i="27"/>
  <c r="E48" i="27"/>
  <c r="D48" i="27"/>
  <c r="K47" i="27"/>
  <c r="K48" i="27" s="1"/>
  <c r="I47" i="27"/>
  <c r="H47" i="27"/>
  <c r="G47" i="27"/>
  <c r="F47" i="27"/>
  <c r="E47" i="27"/>
  <c r="D47" i="27"/>
  <c r="K45" i="27"/>
  <c r="K46" i="27" s="1"/>
  <c r="I45" i="27"/>
  <c r="I46" i="27" s="1"/>
  <c r="H45" i="27"/>
  <c r="H46" i="27" s="1"/>
  <c r="G45" i="27"/>
  <c r="G46" i="27" s="1"/>
  <c r="F45" i="27"/>
  <c r="F46" i="27" s="1"/>
  <c r="E45" i="27"/>
  <c r="E46" i="27" s="1"/>
  <c r="D45" i="27"/>
  <c r="D46" i="27" s="1"/>
  <c r="K44" i="27"/>
  <c r="K43" i="27"/>
  <c r="I43" i="27"/>
  <c r="I44" i="27" s="1"/>
  <c r="H43" i="27"/>
  <c r="H44" i="27" s="1"/>
  <c r="G43" i="27"/>
  <c r="G44" i="27" s="1"/>
  <c r="F43" i="27"/>
  <c r="F44" i="27" s="1"/>
  <c r="E43" i="27"/>
  <c r="E44" i="27" s="1"/>
  <c r="D43" i="27"/>
  <c r="D44" i="27" s="1"/>
  <c r="K42" i="27"/>
  <c r="I42" i="27"/>
  <c r="H42" i="27"/>
  <c r="G42" i="27"/>
  <c r="F42" i="27"/>
  <c r="E42" i="27"/>
  <c r="D42" i="27"/>
  <c r="K41" i="27"/>
  <c r="I41" i="27"/>
  <c r="H41" i="27"/>
  <c r="G41" i="27"/>
  <c r="F41" i="27"/>
  <c r="E41" i="27"/>
  <c r="D41" i="27"/>
  <c r="E40" i="27"/>
  <c r="D40" i="27"/>
  <c r="K39" i="27"/>
  <c r="K40" i="27" s="1"/>
  <c r="I39" i="27"/>
  <c r="I40" i="27" s="1"/>
  <c r="H39" i="27"/>
  <c r="H40" i="27" s="1"/>
  <c r="G39" i="27"/>
  <c r="G40" i="27" s="1"/>
  <c r="F39" i="27"/>
  <c r="F40" i="27" s="1"/>
  <c r="E39" i="27"/>
  <c r="D39" i="27"/>
  <c r="K37" i="27"/>
  <c r="K38" i="27" s="1"/>
  <c r="I37" i="27"/>
  <c r="I38" i="27" s="1"/>
  <c r="H37" i="27"/>
  <c r="H38" i="27" s="1"/>
  <c r="G37" i="27"/>
  <c r="G38" i="27" s="1"/>
  <c r="F37" i="27"/>
  <c r="F38" i="27" s="1"/>
  <c r="E37" i="27"/>
  <c r="E38" i="27" s="1"/>
  <c r="D37" i="27"/>
  <c r="D38" i="27" s="1"/>
  <c r="K36" i="27"/>
  <c r="I36" i="27"/>
  <c r="H36" i="27"/>
  <c r="G36" i="27"/>
  <c r="F36" i="27"/>
  <c r="K35" i="27"/>
  <c r="I35" i="27"/>
  <c r="H35" i="27"/>
  <c r="G35" i="27"/>
  <c r="F35" i="27"/>
  <c r="E35" i="27"/>
  <c r="E36" i="27" s="1"/>
  <c r="D35" i="27"/>
  <c r="D36" i="27" s="1"/>
  <c r="G34" i="27"/>
  <c r="F34" i="27"/>
  <c r="E34" i="27"/>
  <c r="D34" i="27"/>
  <c r="K33" i="27"/>
  <c r="K34" i="27" s="1"/>
  <c r="I33" i="27"/>
  <c r="I34" i="27" s="1"/>
  <c r="H33" i="27"/>
  <c r="H34" i="27" s="1"/>
  <c r="G33" i="27"/>
  <c r="F33" i="27"/>
  <c r="E33" i="27"/>
  <c r="D33" i="27"/>
  <c r="K31" i="27"/>
  <c r="K32" i="27" s="1"/>
  <c r="I31" i="27"/>
  <c r="I32" i="27" s="1"/>
  <c r="H31" i="27"/>
  <c r="H32" i="27" s="1"/>
  <c r="G31" i="27"/>
  <c r="G32" i="27" s="1"/>
  <c r="F31" i="27"/>
  <c r="F32" i="27" s="1"/>
  <c r="E31" i="27"/>
  <c r="E32" i="27" s="1"/>
  <c r="D31" i="27"/>
  <c r="D32" i="27" s="1"/>
  <c r="K30" i="27"/>
  <c r="I30" i="27"/>
  <c r="H30" i="27"/>
  <c r="K29" i="27"/>
  <c r="I29" i="27"/>
  <c r="H29" i="27"/>
  <c r="G29" i="27"/>
  <c r="G30" i="27" s="1"/>
  <c r="F29" i="27"/>
  <c r="F30" i="27" s="1"/>
  <c r="E29" i="27"/>
  <c r="E30" i="27" s="1"/>
  <c r="D29" i="27"/>
  <c r="D30" i="27" s="1"/>
  <c r="I28" i="27"/>
  <c r="H28" i="27"/>
  <c r="G28" i="27"/>
  <c r="F28" i="27"/>
  <c r="E28" i="27"/>
  <c r="D28" i="27"/>
  <c r="K27" i="27"/>
  <c r="K28" i="27" s="1"/>
  <c r="I27" i="27"/>
  <c r="H27" i="27"/>
  <c r="G27" i="27"/>
  <c r="F27" i="27"/>
  <c r="E27" i="27"/>
  <c r="D27" i="27"/>
  <c r="K25" i="27"/>
  <c r="K26" i="27" s="1"/>
  <c r="I25" i="27"/>
  <c r="I26" i="27" s="1"/>
  <c r="H25" i="27"/>
  <c r="H26" i="27" s="1"/>
  <c r="G25" i="27"/>
  <c r="G26" i="27" s="1"/>
  <c r="F25" i="27"/>
  <c r="F26" i="27" s="1"/>
  <c r="E25" i="27"/>
  <c r="E26" i="27" s="1"/>
  <c r="D25" i="27"/>
  <c r="D72" i="27" s="1"/>
  <c r="K24" i="27"/>
  <c r="K23" i="27"/>
  <c r="I23" i="27"/>
  <c r="I24" i="27" s="1"/>
  <c r="H23" i="27"/>
  <c r="H24" i="27" s="1"/>
  <c r="G23" i="27"/>
  <c r="G24" i="27" s="1"/>
  <c r="F23" i="27"/>
  <c r="F24" i="27" s="1"/>
  <c r="E23" i="27"/>
  <c r="E24" i="27" s="1"/>
  <c r="D23" i="27"/>
  <c r="D24" i="27" s="1"/>
  <c r="K22" i="27"/>
  <c r="I22" i="27"/>
  <c r="H22" i="27"/>
  <c r="G22" i="27"/>
  <c r="F22" i="27"/>
  <c r="E22" i="27"/>
  <c r="D22" i="27"/>
  <c r="K21" i="27"/>
  <c r="I21" i="27"/>
  <c r="H21" i="27"/>
  <c r="G21" i="27"/>
  <c r="F21" i="27"/>
  <c r="E21" i="27"/>
  <c r="D21" i="27"/>
  <c r="E20" i="27"/>
  <c r="D20" i="27"/>
  <c r="K19" i="27"/>
  <c r="K20" i="27" s="1"/>
  <c r="I19" i="27"/>
  <c r="I20" i="27" s="1"/>
  <c r="H19" i="27"/>
  <c r="H20" i="27" s="1"/>
  <c r="G19" i="27"/>
  <c r="G20" i="27" s="1"/>
  <c r="F19" i="27"/>
  <c r="F20" i="27" s="1"/>
  <c r="E19" i="27"/>
  <c r="D19" i="27"/>
  <c r="K17" i="27"/>
  <c r="K18" i="27" s="1"/>
  <c r="I17" i="27"/>
  <c r="I18" i="27" s="1"/>
  <c r="H17" i="27"/>
  <c r="H18" i="27" s="1"/>
  <c r="G17" i="27"/>
  <c r="G18" i="27" s="1"/>
  <c r="F17" i="27"/>
  <c r="F18" i="27" s="1"/>
  <c r="E17" i="27"/>
  <c r="E18" i="27" s="1"/>
  <c r="D17" i="27"/>
  <c r="D18" i="27" s="1"/>
  <c r="K16" i="27"/>
  <c r="I16" i="27"/>
  <c r="H16" i="27"/>
  <c r="G16" i="27"/>
  <c r="F16" i="27"/>
  <c r="K15" i="27"/>
  <c r="I15" i="27"/>
  <c r="H15" i="27"/>
  <c r="G15" i="27"/>
  <c r="F15" i="27"/>
  <c r="E15" i="27"/>
  <c r="E16" i="27" s="1"/>
  <c r="D15" i="27"/>
  <c r="D16" i="27" s="1"/>
  <c r="G14" i="27"/>
  <c r="F14" i="27"/>
  <c r="E14" i="27"/>
  <c r="D14" i="27"/>
  <c r="K13" i="27"/>
  <c r="K14" i="27" s="1"/>
  <c r="I13" i="27"/>
  <c r="I14" i="27" s="1"/>
  <c r="H13" i="27"/>
  <c r="H14" i="27" s="1"/>
  <c r="G13" i="27"/>
  <c r="F13" i="27"/>
  <c r="E13" i="27"/>
  <c r="D13" i="27"/>
  <c r="K11" i="27"/>
  <c r="K12" i="27" s="1"/>
  <c r="I11" i="27"/>
  <c r="I72" i="27" s="1"/>
  <c r="H11" i="27"/>
  <c r="H72" i="27" s="1"/>
  <c r="G11" i="27"/>
  <c r="G12" i="27" s="1"/>
  <c r="F11" i="27"/>
  <c r="F12" i="27" s="1"/>
  <c r="E11" i="27"/>
  <c r="E12" i="27" s="1"/>
  <c r="D11" i="27"/>
  <c r="D12" i="27" s="1"/>
  <c r="K10" i="27"/>
  <c r="I10" i="27"/>
  <c r="H10" i="27"/>
  <c r="K9" i="27"/>
  <c r="I9" i="27"/>
  <c r="H9" i="27"/>
  <c r="G9" i="27"/>
  <c r="G10" i="27" s="1"/>
  <c r="F9" i="27"/>
  <c r="F10" i="27" s="1"/>
  <c r="E9" i="27"/>
  <c r="E10" i="27" s="1"/>
  <c r="D9" i="27"/>
  <c r="D10" i="27" s="1"/>
  <c r="K8" i="27"/>
  <c r="I8" i="27"/>
  <c r="H8" i="27"/>
  <c r="G8" i="27"/>
  <c r="F8" i="27"/>
  <c r="E8" i="27"/>
  <c r="D8" i="27"/>
  <c r="K7" i="27"/>
  <c r="I7" i="27"/>
  <c r="H7" i="27"/>
  <c r="G7" i="27"/>
  <c r="F7" i="27"/>
  <c r="E7" i="27"/>
  <c r="D7" i="27"/>
  <c r="K5" i="27"/>
  <c r="I5" i="27"/>
  <c r="H5" i="27"/>
  <c r="G5" i="27"/>
  <c r="F5" i="27"/>
  <c r="E5" i="27"/>
  <c r="D5" i="27"/>
  <c r="Q73" i="27"/>
  <c r="P73" i="27"/>
  <c r="O73" i="27"/>
  <c r="N73" i="27"/>
  <c r="M73" i="27"/>
  <c r="L73" i="27"/>
  <c r="Q72" i="27"/>
  <c r="P72" i="27"/>
  <c r="O72" i="27"/>
  <c r="N72" i="27"/>
  <c r="M72" i="27"/>
  <c r="L72" i="27"/>
  <c r="Q71" i="27"/>
  <c r="P71" i="27"/>
  <c r="O71" i="27"/>
  <c r="N71" i="27"/>
  <c r="M71" i="27"/>
  <c r="L71" i="27"/>
  <c r="Q70" i="27"/>
  <c r="P70" i="27"/>
  <c r="O70" i="27"/>
  <c r="N70" i="27"/>
  <c r="M70" i="27"/>
  <c r="L70" i="27"/>
  <c r="G70" i="27"/>
  <c r="O73" i="26"/>
  <c r="O72" i="26"/>
  <c r="O71" i="26"/>
  <c r="O70" i="26"/>
  <c r="E70" i="26"/>
  <c r="F70" i="26"/>
  <c r="G70" i="26"/>
  <c r="H70" i="26"/>
  <c r="I70" i="26"/>
  <c r="J70" i="26"/>
  <c r="K70" i="26"/>
  <c r="L70" i="26"/>
  <c r="M70" i="26"/>
  <c r="E71" i="26"/>
  <c r="F71" i="26"/>
  <c r="G71" i="26"/>
  <c r="H71" i="26"/>
  <c r="I71" i="26"/>
  <c r="J71" i="26"/>
  <c r="K71" i="26"/>
  <c r="L71" i="26"/>
  <c r="M71" i="26"/>
  <c r="E72" i="26"/>
  <c r="F72" i="26"/>
  <c r="G72" i="26"/>
  <c r="H72" i="26"/>
  <c r="I72" i="26"/>
  <c r="J72" i="26"/>
  <c r="K72" i="26"/>
  <c r="L72" i="26"/>
  <c r="M72" i="26"/>
  <c r="E73" i="26"/>
  <c r="F73" i="26"/>
  <c r="G73" i="26"/>
  <c r="H73" i="26"/>
  <c r="I73" i="26"/>
  <c r="J73" i="26"/>
  <c r="K73" i="26"/>
  <c r="L73" i="26"/>
  <c r="M73" i="26"/>
  <c r="D73" i="26"/>
  <c r="D71" i="26"/>
  <c r="D72" i="26"/>
  <c r="U70" i="26"/>
  <c r="T70" i="26"/>
  <c r="S70" i="26"/>
  <c r="R70" i="26"/>
  <c r="Q70" i="26"/>
  <c r="P70" i="26"/>
  <c r="D70" i="26"/>
  <c r="D9" i="26"/>
  <c r="D10" i="26" s="1"/>
  <c r="O64" i="26"/>
  <c r="M64" i="26"/>
  <c r="L64" i="26"/>
  <c r="K64" i="26"/>
  <c r="J64" i="26"/>
  <c r="I64" i="26"/>
  <c r="H64" i="26"/>
  <c r="G64" i="26"/>
  <c r="F64" i="26"/>
  <c r="E64" i="26"/>
  <c r="D64" i="26"/>
  <c r="O62" i="26"/>
  <c r="M62" i="26"/>
  <c r="L62" i="26"/>
  <c r="K62" i="26"/>
  <c r="J62" i="26"/>
  <c r="I62" i="26"/>
  <c r="H62" i="26"/>
  <c r="G62" i="26"/>
  <c r="F62" i="26"/>
  <c r="E62" i="26"/>
  <c r="D62" i="26"/>
  <c r="O60" i="26"/>
  <c r="M60" i="26"/>
  <c r="L60" i="26"/>
  <c r="K60" i="26"/>
  <c r="J60" i="26"/>
  <c r="I60" i="26"/>
  <c r="H60" i="26"/>
  <c r="G60" i="26"/>
  <c r="F60" i="26"/>
  <c r="E60" i="26"/>
  <c r="D60" i="26"/>
  <c r="O58" i="26"/>
  <c r="M58" i="26"/>
  <c r="L58" i="26"/>
  <c r="K58" i="26"/>
  <c r="J58" i="26"/>
  <c r="I58" i="26"/>
  <c r="H58" i="26"/>
  <c r="G58" i="26"/>
  <c r="F58" i="26"/>
  <c r="E58" i="26"/>
  <c r="D58" i="26"/>
  <c r="O56" i="26"/>
  <c r="M56" i="26"/>
  <c r="L56" i="26"/>
  <c r="K56" i="26"/>
  <c r="J56" i="26"/>
  <c r="I56" i="26"/>
  <c r="H56" i="26"/>
  <c r="G56" i="26"/>
  <c r="F56" i="26"/>
  <c r="E56" i="26"/>
  <c r="D56" i="26"/>
  <c r="O54" i="26"/>
  <c r="M54" i="26"/>
  <c r="L54" i="26"/>
  <c r="K54" i="26"/>
  <c r="J54" i="26"/>
  <c r="I54" i="26"/>
  <c r="H54" i="26"/>
  <c r="G54" i="26"/>
  <c r="F54" i="26"/>
  <c r="E54" i="26"/>
  <c r="D54" i="26"/>
  <c r="O52" i="26"/>
  <c r="M52" i="26"/>
  <c r="L52" i="26"/>
  <c r="K52" i="26"/>
  <c r="J52" i="26"/>
  <c r="I52" i="26"/>
  <c r="H52" i="26"/>
  <c r="G52" i="26"/>
  <c r="F52" i="26"/>
  <c r="E52" i="26"/>
  <c r="D52" i="26"/>
  <c r="O50" i="26"/>
  <c r="M50" i="26"/>
  <c r="L50" i="26"/>
  <c r="K50" i="26"/>
  <c r="J50" i="26"/>
  <c r="I50" i="26"/>
  <c r="H50" i="26"/>
  <c r="G50" i="26"/>
  <c r="F50" i="26"/>
  <c r="E50" i="26"/>
  <c r="D50" i="26"/>
  <c r="O48" i="26"/>
  <c r="M48" i="26"/>
  <c r="L48" i="26"/>
  <c r="K48" i="26"/>
  <c r="J48" i="26"/>
  <c r="I48" i="26"/>
  <c r="H48" i="26"/>
  <c r="G48" i="26"/>
  <c r="F48" i="26"/>
  <c r="E48" i="26"/>
  <c r="D48" i="26"/>
  <c r="O46" i="26"/>
  <c r="M46" i="26"/>
  <c r="L46" i="26"/>
  <c r="K46" i="26"/>
  <c r="J46" i="26"/>
  <c r="I46" i="26"/>
  <c r="H46" i="26"/>
  <c r="G46" i="26"/>
  <c r="F46" i="26"/>
  <c r="E46" i="26"/>
  <c r="D46" i="26"/>
  <c r="O44" i="26"/>
  <c r="M44" i="26"/>
  <c r="L44" i="26"/>
  <c r="K44" i="26"/>
  <c r="J44" i="26"/>
  <c r="I44" i="26"/>
  <c r="H44" i="26"/>
  <c r="G44" i="26"/>
  <c r="F44" i="26"/>
  <c r="E44" i="26"/>
  <c r="D44" i="26"/>
  <c r="O42" i="26"/>
  <c r="M42" i="26"/>
  <c r="L42" i="26"/>
  <c r="K42" i="26"/>
  <c r="J42" i="26"/>
  <c r="I42" i="26"/>
  <c r="H42" i="26"/>
  <c r="G42" i="26"/>
  <c r="F42" i="26"/>
  <c r="E42" i="26"/>
  <c r="D42" i="26"/>
  <c r="O40" i="26"/>
  <c r="M40" i="26"/>
  <c r="L40" i="26"/>
  <c r="K40" i="26"/>
  <c r="J40" i="26"/>
  <c r="I40" i="26"/>
  <c r="H40" i="26"/>
  <c r="G40" i="26"/>
  <c r="F40" i="26"/>
  <c r="E40" i="26"/>
  <c r="D40" i="26"/>
  <c r="O38" i="26"/>
  <c r="M38" i="26"/>
  <c r="L38" i="26"/>
  <c r="K38" i="26"/>
  <c r="J38" i="26"/>
  <c r="I38" i="26"/>
  <c r="H38" i="26"/>
  <c r="G38" i="26"/>
  <c r="F38" i="26"/>
  <c r="E38" i="26"/>
  <c r="D38" i="26"/>
  <c r="O36" i="26"/>
  <c r="M36" i="26"/>
  <c r="L36" i="26"/>
  <c r="K36" i="26"/>
  <c r="J36" i="26"/>
  <c r="I36" i="26"/>
  <c r="H36" i="26"/>
  <c r="G36" i="26"/>
  <c r="F36" i="26"/>
  <c r="E36" i="26"/>
  <c r="D36" i="26"/>
  <c r="O34" i="26"/>
  <c r="M34" i="26"/>
  <c r="L34" i="26"/>
  <c r="K34" i="26"/>
  <c r="J34" i="26"/>
  <c r="I34" i="26"/>
  <c r="H34" i="26"/>
  <c r="G34" i="26"/>
  <c r="F34" i="26"/>
  <c r="E34" i="26"/>
  <c r="D34" i="26"/>
  <c r="O32" i="26"/>
  <c r="M32" i="26"/>
  <c r="L32" i="26"/>
  <c r="K32" i="26"/>
  <c r="J32" i="26"/>
  <c r="I32" i="26"/>
  <c r="H32" i="26"/>
  <c r="G32" i="26"/>
  <c r="F32" i="26"/>
  <c r="E32" i="26"/>
  <c r="D32" i="26"/>
  <c r="O30" i="26"/>
  <c r="M30" i="26"/>
  <c r="L30" i="26"/>
  <c r="K30" i="26"/>
  <c r="J30" i="26"/>
  <c r="I30" i="26"/>
  <c r="H30" i="26"/>
  <c r="G30" i="26"/>
  <c r="F30" i="26"/>
  <c r="E30" i="26"/>
  <c r="D30" i="26"/>
  <c r="O28" i="26"/>
  <c r="M28" i="26"/>
  <c r="L28" i="26"/>
  <c r="K28" i="26"/>
  <c r="J28" i="26"/>
  <c r="I28" i="26"/>
  <c r="H28" i="26"/>
  <c r="G28" i="26"/>
  <c r="F28" i="26"/>
  <c r="E28" i="26"/>
  <c r="D28" i="26"/>
  <c r="O26" i="26"/>
  <c r="M26" i="26"/>
  <c r="L26" i="26"/>
  <c r="K26" i="26"/>
  <c r="J26" i="26"/>
  <c r="I26" i="26"/>
  <c r="H26" i="26"/>
  <c r="G26" i="26"/>
  <c r="F26" i="26"/>
  <c r="E26" i="26"/>
  <c r="D26" i="26"/>
  <c r="O24" i="26"/>
  <c r="M24" i="26"/>
  <c r="L24" i="26"/>
  <c r="K24" i="26"/>
  <c r="J24" i="26"/>
  <c r="I24" i="26"/>
  <c r="H24" i="26"/>
  <c r="G24" i="26"/>
  <c r="F24" i="26"/>
  <c r="E24" i="26"/>
  <c r="D24" i="26"/>
  <c r="O22" i="26"/>
  <c r="M22" i="26"/>
  <c r="L22" i="26"/>
  <c r="K22" i="26"/>
  <c r="J22" i="26"/>
  <c r="I22" i="26"/>
  <c r="H22" i="26"/>
  <c r="G22" i="26"/>
  <c r="F22" i="26"/>
  <c r="E22" i="26"/>
  <c r="D22" i="26"/>
  <c r="O20" i="26"/>
  <c r="M20" i="26"/>
  <c r="L20" i="26"/>
  <c r="K20" i="26"/>
  <c r="J20" i="26"/>
  <c r="I20" i="26"/>
  <c r="H20" i="26"/>
  <c r="G20" i="26"/>
  <c r="F20" i="26"/>
  <c r="E20" i="26"/>
  <c r="D20" i="26"/>
  <c r="O18" i="26"/>
  <c r="M18" i="26"/>
  <c r="L18" i="26"/>
  <c r="K18" i="26"/>
  <c r="J18" i="26"/>
  <c r="I18" i="26"/>
  <c r="H18" i="26"/>
  <c r="G18" i="26"/>
  <c r="F18" i="26"/>
  <c r="E18" i="26"/>
  <c r="D18" i="26"/>
  <c r="O16" i="26"/>
  <c r="M16" i="26"/>
  <c r="L16" i="26"/>
  <c r="K16" i="26"/>
  <c r="J16" i="26"/>
  <c r="I16" i="26"/>
  <c r="H16" i="26"/>
  <c r="G16" i="26"/>
  <c r="F16" i="26"/>
  <c r="E16" i="26"/>
  <c r="D16" i="26"/>
  <c r="O14" i="26"/>
  <c r="M14" i="26"/>
  <c r="L14" i="26"/>
  <c r="K14" i="26"/>
  <c r="J14" i="26"/>
  <c r="I14" i="26"/>
  <c r="H14" i="26"/>
  <c r="G14" i="26"/>
  <c r="F14" i="26"/>
  <c r="E14" i="26"/>
  <c r="D14" i="26"/>
  <c r="O12" i="26"/>
  <c r="M12" i="26"/>
  <c r="L12" i="26"/>
  <c r="K12" i="26"/>
  <c r="J12" i="26"/>
  <c r="I12" i="26"/>
  <c r="H12" i="26"/>
  <c r="G12" i="26"/>
  <c r="F12" i="26"/>
  <c r="E12" i="26"/>
  <c r="D12" i="26"/>
  <c r="O10" i="26"/>
  <c r="M10" i="26"/>
  <c r="L10" i="26"/>
  <c r="K10" i="26"/>
  <c r="J10" i="26"/>
  <c r="I10" i="26"/>
  <c r="H10" i="26"/>
  <c r="G10" i="26"/>
  <c r="F10" i="26"/>
  <c r="E10" i="26"/>
  <c r="O8" i="26"/>
  <c r="M8" i="26"/>
  <c r="L8" i="26"/>
  <c r="K8" i="26"/>
  <c r="J8" i="26"/>
  <c r="I8" i="26"/>
  <c r="H8" i="26"/>
  <c r="G8" i="26"/>
  <c r="F8" i="26"/>
  <c r="E8" i="26"/>
  <c r="D8" i="26"/>
  <c r="O63" i="26"/>
  <c r="M63" i="26"/>
  <c r="L63" i="26"/>
  <c r="K63" i="26"/>
  <c r="J63" i="26"/>
  <c r="I63" i="26"/>
  <c r="H63" i="26"/>
  <c r="G63" i="26"/>
  <c r="F63" i="26"/>
  <c r="E63" i="26"/>
  <c r="D63" i="26"/>
  <c r="O61" i="26"/>
  <c r="M61" i="26"/>
  <c r="L61" i="26"/>
  <c r="K61" i="26"/>
  <c r="J61" i="26"/>
  <c r="I61" i="26"/>
  <c r="H61" i="26"/>
  <c r="G61" i="26"/>
  <c r="F61" i="26"/>
  <c r="E61" i="26"/>
  <c r="D61" i="26"/>
  <c r="O59" i="26"/>
  <c r="M59" i="26"/>
  <c r="L59" i="26"/>
  <c r="K59" i="26"/>
  <c r="J59" i="26"/>
  <c r="I59" i="26"/>
  <c r="H59" i="26"/>
  <c r="G59" i="26"/>
  <c r="F59" i="26"/>
  <c r="E59" i="26"/>
  <c r="D59" i="26"/>
  <c r="O57" i="26"/>
  <c r="M57" i="26"/>
  <c r="L57" i="26"/>
  <c r="K57" i="26"/>
  <c r="J57" i="26"/>
  <c r="I57" i="26"/>
  <c r="H57" i="26"/>
  <c r="G57" i="26"/>
  <c r="F57" i="26"/>
  <c r="E57" i="26"/>
  <c r="D57" i="26"/>
  <c r="O55" i="26"/>
  <c r="M55" i="26"/>
  <c r="L55" i="26"/>
  <c r="K55" i="26"/>
  <c r="J55" i="26"/>
  <c r="I55" i="26"/>
  <c r="H55" i="26"/>
  <c r="G55" i="26"/>
  <c r="F55" i="26"/>
  <c r="E55" i="26"/>
  <c r="D55" i="26"/>
  <c r="O53" i="26"/>
  <c r="M53" i="26"/>
  <c r="L53" i="26"/>
  <c r="K53" i="26"/>
  <c r="J53" i="26"/>
  <c r="I53" i="26"/>
  <c r="H53" i="26"/>
  <c r="G53" i="26"/>
  <c r="F53" i="26"/>
  <c r="E53" i="26"/>
  <c r="D53" i="26"/>
  <c r="O51" i="26"/>
  <c r="M51" i="26"/>
  <c r="L51" i="26"/>
  <c r="K51" i="26"/>
  <c r="J51" i="26"/>
  <c r="I51" i="26"/>
  <c r="H51" i="26"/>
  <c r="G51" i="26"/>
  <c r="F51" i="26"/>
  <c r="E51" i="26"/>
  <c r="D51" i="26"/>
  <c r="O49" i="26"/>
  <c r="M49" i="26"/>
  <c r="L49" i="26"/>
  <c r="K49" i="26"/>
  <c r="J49" i="26"/>
  <c r="I49" i="26"/>
  <c r="H49" i="26"/>
  <c r="G49" i="26"/>
  <c r="F49" i="26"/>
  <c r="E49" i="26"/>
  <c r="D49" i="26"/>
  <c r="O47" i="26"/>
  <c r="M47" i="26"/>
  <c r="L47" i="26"/>
  <c r="K47" i="26"/>
  <c r="J47" i="26"/>
  <c r="I47" i="26"/>
  <c r="H47" i="26"/>
  <c r="G47" i="26"/>
  <c r="F47" i="26"/>
  <c r="E47" i="26"/>
  <c r="D47" i="26"/>
  <c r="O45" i="26"/>
  <c r="M45" i="26"/>
  <c r="L45" i="26"/>
  <c r="K45" i="26"/>
  <c r="J45" i="26"/>
  <c r="I45" i="26"/>
  <c r="H45" i="26"/>
  <c r="G45" i="26"/>
  <c r="F45" i="26"/>
  <c r="E45" i="26"/>
  <c r="D45" i="26"/>
  <c r="O43" i="26"/>
  <c r="M43" i="26"/>
  <c r="L43" i="26"/>
  <c r="K43" i="26"/>
  <c r="J43" i="26"/>
  <c r="I43" i="26"/>
  <c r="H43" i="26"/>
  <c r="G43" i="26"/>
  <c r="F43" i="26"/>
  <c r="E43" i="26"/>
  <c r="D43" i="26"/>
  <c r="O41" i="26"/>
  <c r="M41" i="26"/>
  <c r="L41" i="26"/>
  <c r="K41" i="26"/>
  <c r="J41" i="26"/>
  <c r="I41" i="26"/>
  <c r="H41" i="26"/>
  <c r="G41" i="26"/>
  <c r="F41" i="26"/>
  <c r="E41" i="26"/>
  <c r="D41" i="26"/>
  <c r="O39" i="26"/>
  <c r="M39" i="26"/>
  <c r="L39" i="26"/>
  <c r="K39" i="26"/>
  <c r="J39" i="26"/>
  <c r="I39" i="26"/>
  <c r="H39" i="26"/>
  <c r="G39" i="26"/>
  <c r="F39" i="26"/>
  <c r="E39" i="26"/>
  <c r="D39" i="26"/>
  <c r="O37" i="26"/>
  <c r="M37" i="26"/>
  <c r="L37" i="26"/>
  <c r="K37" i="26"/>
  <c r="J37" i="26"/>
  <c r="I37" i="26"/>
  <c r="H37" i="26"/>
  <c r="G37" i="26"/>
  <c r="F37" i="26"/>
  <c r="E37" i="26"/>
  <c r="D37" i="26"/>
  <c r="O35" i="26"/>
  <c r="M35" i="26"/>
  <c r="L35" i="26"/>
  <c r="K35" i="26"/>
  <c r="J35" i="26"/>
  <c r="I35" i="26"/>
  <c r="H35" i="26"/>
  <c r="G35" i="26"/>
  <c r="F35" i="26"/>
  <c r="E35" i="26"/>
  <c r="D35" i="26"/>
  <c r="O33" i="26"/>
  <c r="M33" i="26"/>
  <c r="L33" i="26"/>
  <c r="K33" i="26"/>
  <c r="J33" i="26"/>
  <c r="I33" i="26"/>
  <c r="H33" i="26"/>
  <c r="G33" i="26"/>
  <c r="F33" i="26"/>
  <c r="E33" i="26"/>
  <c r="D33" i="26"/>
  <c r="O31" i="26"/>
  <c r="M31" i="26"/>
  <c r="L31" i="26"/>
  <c r="K31" i="26"/>
  <c r="J31" i="26"/>
  <c r="I31" i="26"/>
  <c r="H31" i="26"/>
  <c r="G31" i="26"/>
  <c r="F31" i="26"/>
  <c r="E31" i="26"/>
  <c r="D31" i="26"/>
  <c r="O29" i="26"/>
  <c r="M29" i="26"/>
  <c r="L29" i="26"/>
  <c r="K29" i="26"/>
  <c r="J29" i="26"/>
  <c r="I29" i="26"/>
  <c r="H29" i="26"/>
  <c r="G29" i="26"/>
  <c r="F29" i="26"/>
  <c r="E29" i="26"/>
  <c r="D29" i="26"/>
  <c r="O27" i="26"/>
  <c r="M27" i="26"/>
  <c r="L27" i="26"/>
  <c r="K27" i="26"/>
  <c r="J27" i="26"/>
  <c r="I27" i="26"/>
  <c r="H27" i="26"/>
  <c r="G27" i="26"/>
  <c r="F27" i="26"/>
  <c r="E27" i="26"/>
  <c r="D27" i="26"/>
  <c r="O25" i="26"/>
  <c r="M25" i="26"/>
  <c r="L25" i="26"/>
  <c r="K25" i="26"/>
  <c r="J25" i="26"/>
  <c r="I25" i="26"/>
  <c r="H25" i="26"/>
  <c r="G25" i="26"/>
  <c r="F25" i="26"/>
  <c r="E25" i="26"/>
  <c r="D25" i="26"/>
  <c r="O23" i="26"/>
  <c r="M23" i="26"/>
  <c r="L23" i="26"/>
  <c r="K23" i="26"/>
  <c r="J23" i="26"/>
  <c r="I23" i="26"/>
  <c r="H23" i="26"/>
  <c r="G23" i="26"/>
  <c r="F23" i="26"/>
  <c r="E23" i="26"/>
  <c r="D23" i="26"/>
  <c r="O21" i="26"/>
  <c r="M21" i="26"/>
  <c r="L21" i="26"/>
  <c r="K21" i="26"/>
  <c r="J21" i="26"/>
  <c r="I21" i="26"/>
  <c r="H21" i="26"/>
  <c r="G21" i="26"/>
  <c r="F21" i="26"/>
  <c r="E21" i="26"/>
  <c r="D21" i="26"/>
  <c r="O19" i="26"/>
  <c r="M19" i="26"/>
  <c r="L19" i="26"/>
  <c r="K19" i="26"/>
  <c r="J19" i="26"/>
  <c r="I19" i="26"/>
  <c r="H19" i="26"/>
  <c r="G19" i="26"/>
  <c r="F19" i="26"/>
  <c r="E19" i="26"/>
  <c r="D19" i="26"/>
  <c r="O17" i="26"/>
  <c r="M17" i="26"/>
  <c r="L17" i="26"/>
  <c r="K17" i="26"/>
  <c r="J17" i="26"/>
  <c r="I17" i="26"/>
  <c r="H17" i="26"/>
  <c r="G17" i="26"/>
  <c r="F17" i="26"/>
  <c r="E17" i="26"/>
  <c r="D17" i="26"/>
  <c r="O15" i="26"/>
  <c r="M15" i="26"/>
  <c r="L15" i="26"/>
  <c r="K15" i="26"/>
  <c r="J15" i="26"/>
  <c r="I15" i="26"/>
  <c r="H15" i="26"/>
  <c r="G15" i="26"/>
  <c r="F15" i="26"/>
  <c r="E15" i="26"/>
  <c r="D15" i="26"/>
  <c r="O13" i="26"/>
  <c r="M13" i="26"/>
  <c r="L13" i="26"/>
  <c r="K13" i="26"/>
  <c r="J13" i="26"/>
  <c r="I13" i="26"/>
  <c r="H13" i="26"/>
  <c r="G13" i="26"/>
  <c r="F13" i="26"/>
  <c r="E13" i="26"/>
  <c r="D13" i="26"/>
  <c r="O11" i="26"/>
  <c r="M11" i="26"/>
  <c r="L11" i="26"/>
  <c r="K11" i="26"/>
  <c r="J11" i="26"/>
  <c r="I11" i="26"/>
  <c r="H11" i="26"/>
  <c r="G11" i="26"/>
  <c r="F11" i="26"/>
  <c r="E11" i="26"/>
  <c r="D11" i="26"/>
  <c r="O9" i="26"/>
  <c r="M9" i="26"/>
  <c r="L9" i="26"/>
  <c r="K9" i="26"/>
  <c r="J9" i="26"/>
  <c r="I9" i="26"/>
  <c r="H9" i="26"/>
  <c r="G9" i="26"/>
  <c r="F9" i="26"/>
  <c r="E9" i="26"/>
  <c r="O7" i="26"/>
  <c r="M7" i="26"/>
  <c r="L7" i="26"/>
  <c r="K7" i="26"/>
  <c r="J7" i="26"/>
  <c r="I7" i="26"/>
  <c r="H7" i="26"/>
  <c r="G7" i="26"/>
  <c r="F7" i="26"/>
  <c r="E7" i="26"/>
  <c r="D7" i="26"/>
  <c r="O5" i="26"/>
  <c r="M5" i="26"/>
  <c r="L5" i="26"/>
  <c r="K5" i="26"/>
  <c r="J5" i="26"/>
  <c r="I5" i="26"/>
  <c r="H5" i="26"/>
  <c r="G5" i="26"/>
  <c r="F5" i="26"/>
  <c r="E5" i="26"/>
  <c r="D5" i="26"/>
  <c r="U73" i="26"/>
  <c r="T73" i="26"/>
  <c r="S73" i="26"/>
  <c r="R73" i="26"/>
  <c r="Q73" i="26"/>
  <c r="P73" i="26"/>
  <c r="U72" i="26"/>
  <c r="T72" i="26"/>
  <c r="S72" i="26"/>
  <c r="R72" i="26"/>
  <c r="Q72" i="26"/>
  <c r="P72" i="26"/>
  <c r="U71" i="26"/>
  <c r="T71" i="26"/>
  <c r="S71" i="26"/>
  <c r="R71" i="26"/>
  <c r="Q71" i="26"/>
  <c r="P71" i="26"/>
  <c r="Z7" i="9"/>
  <c r="Z8" i="9"/>
  <c r="Z9" i="9"/>
  <c r="Z10" i="9"/>
  <c r="Z6" i="9"/>
  <c r="AA7" i="8"/>
  <c r="AA8" i="8"/>
  <c r="AA9" i="8"/>
  <c r="AA10" i="8"/>
  <c r="AA11" i="8"/>
  <c r="AA12" i="8"/>
  <c r="AA13" i="8"/>
  <c r="AA14" i="8"/>
  <c r="AA6" i="8"/>
  <c r="Z7" i="8"/>
  <c r="Z8" i="8"/>
  <c r="Z9" i="8"/>
  <c r="Z10" i="8"/>
  <c r="Z11" i="8"/>
  <c r="Z12" i="8"/>
  <c r="Z13" i="8"/>
  <c r="Z14" i="8"/>
  <c r="Z6" i="8"/>
  <c r="U5" i="14"/>
  <c r="U6" i="14"/>
  <c r="U7" i="14"/>
  <c r="U8" i="14"/>
  <c r="U9" i="14"/>
  <c r="U10" i="14"/>
  <c r="U11" i="14"/>
  <c r="U12" i="14"/>
  <c r="U13" i="14"/>
  <c r="U14" i="14"/>
  <c r="U15" i="14"/>
  <c r="U16" i="14"/>
  <c r="U17" i="14"/>
  <c r="U18" i="14"/>
  <c r="U19" i="14"/>
  <c r="U20" i="14"/>
  <c r="U21" i="14"/>
  <c r="U22" i="14"/>
  <c r="U23" i="14"/>
  <c r="U24" i="14"/>
  <c r="U4" i="14"/>
  <c r="U5" i="11"/>
  <c r="U6" i="11"/>
  <c r="U7" i="1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4" i="11"/>
  <c r="X12" i="22"/>
  <c r="W12" i="22"/>
  <c r="V12" i="22"/>
  <c r="U12" i="22"/>
  <c r="T12" i="22"/>
  <c r="S12" i="22"/>
  <c r="S5" i="1"/>
  <c r="S6" i="1"/>
  <c r="S7" i="1"/>
  <c r="S4" i="1"/>
  <c r="Q5" i="6"/>
  <c r="Q6" i="6"/>
  <c r="Q7" i="6"/>
  <c r="Q8" i="6"/>
  <c r="Q4" i="6"/>
  <c r="P5" i="6"/>
  <c r="P6" i="6"/>
  <c r="P7" i="6"/>
  <c r="P8" i="6"/>
  <c r="P9" i="6"/>
  <c r="P4" i="6"/>
  <c r="P5" i="1"/>
  <c r="P6" i="1"/>
  <c r="P7" i="1"/>
  <c r="P8" i="1"/>
  <c r="P4" i="1"/>
  <c r="Q7" i="18"/>
  <c r="S7" i="18" s="1"/>
  <c r="S10" i="22"/>
  <c r="S9" i="22"/>
  <c r="S8" i="22"/>
  <c r="S7" i="22"/>
  <c r="S6" i="22"/>
  <c r="F8" i="20" l="1"/>
  <c r="F16" i="20"/>
  <c r="G8" i="20"/>
  <c r="H32" i="20"/>
  <c r="H12" i="20"/>
  <c r="K26" i="20"/>
  <c r="H18" i="20"/>
  <c r="I24" i="20"/>
  <c r="M26" i="20"/>
  <c r="G42" i="20"/>
  <c r="E70" i="20"/>
  <c r="G72" i="20"/>
  <c r="G18" i="20"/>
  <c r="H24" i="20"/>
  <c r="F42" i="20"/>
  <c r="L26" i="20"/>
  <c r="I18" i="20"/>
  <c r="I30" i="20"/>
  <c r="E36" i="20"/>
  <c r="M38" i="20"/>
  <c r="H42" i="20"/>
  <c r="F70" i="20"/>
  <c r="H72" i="20"/>
  <c r="J28" i="20"/>
  <c r="G14" i="20"/>
  <c r="J18" i="20"/>
  <c r="J30" i="20"/>
  <c r="M32" i="20"/>
  <c r="I42" i="20"/>
  <c r="I72" i="20"/>
  <c r="J72" i="20"/>
  <c r="K42" i="20"/>
  <c r="K72" i="20"/>
  <c r="E22" i="20"/>
  <c r="E28" i="20"/>
  <c r="F22" i="20"/>
  <c r="G22" i="20"/>
  <c r="I36" i="20"/>
  <c r="L72" i="20"/>
  <c r="E16" i="20"/>
  <c r="J36" i="20"/>
  <c r="E40" i="20"/>
  <c r="E46" i="20"/>
  <c r="K70" i="20"/>
  <c r="M72" i="20"/>
  <c r="F46" i="20"/>
  <c r="L70" i="20"/>
  <c r="G40" i="20"/>
  <c r="F30" i="20"/>
  <c r="E34" i="20"/>
  <c r="H40" i="20"/>
  <c r="K16" i="20"/>
  <c r="F34" i="20"/>
  <c r="I40" i="20"/>
  <c r="D44" i="20"/>
  <c r="I46" i="20"/>
  <c r="F10" i="20"/>
  <c r="E14" i="20"/>
  <c r="E20" i="20"/>
  <c r="J40" i="20"/>
  <c r="E44" i="20"/>
  <c r="J46" i="20"/>
  <c r="E12" i="20"/>
  <c r="G10" i="20"/>
  <c r="K40" i="20"/>
  <c r="F44" i="20"/>
  <c r="K46" i="20"/>
  <c r="F14" i="20"/>
  <c r="D26" i="20"/>
  <c r="G20" i="20"/>
  <c r="F26" i="20"/>
  <c r="L40" i="20"/>
  <c r="G44" i="20"/>
  <c r="L46" i="20"/>
  <c r="E24" i="20"/>
  <c r="G32" i="20"/>
  <c r="H38" i="20"/>
  <c r="D70" i="20"/>
  <c r="O70" i="20"/>
  <c r="G12" i="20"/>
  <c r="J38" i="20"/>
  <c r="E42" i="20"/>
  <c r="D72" i="20"/>
  <c r="K10" i="20"/>
  <c r="K73" i="20" s="1"/>
  <c r="I12" i="20"/>
  <c r="I73" i="20" s="1"/>
  <c r="K30" i="20"/>
  <c r="I32" i="20"/>
  <c r="G34" i="20"/>
  <c r="H34" i="20"/>
  <c r="K12" i="20"/>
  <c r="I14" i="20"/>
  <c r="G16" i="20"/>
  <c r="E18" i="20"/>
  <c r="K32" i="20"/>
  <c r="I34" i="20"/>
  <c r="G36" i="20"/>
  <c r="E38" i="20"/>
  <c r="H14" i="20"/>
  <c r="M12" i="20"/>
  <c r="M71" i="20" s="1"/>
  <c r="K14" i="20"/>
  <c r="I16" i="20"/>
  <c r="L14" i="20"/>
  <c r="L73" i="20" s="1"/>
  <c r="F20" i="20"/>
  <c r="D22" i="20"/>
  <c r="D73" i="20" s="1"/>
  <c r="J32" i="20"/>
  <c r="H16" i="20"/>
  <c r="H36" i="20"/>
  <c r="J12" i="20"/>
  <c r="H26" i="20"/>
  <c r="I26" i="20"/>
  <c r="J14" i="20"/>
  <c r="L18" i="20"/>
  <c r="J20" i="20"/>
  <c r="H22" i="20"/>
  <c r="J34" i="20"/>
  <c r="K20" i="20"/>
  <c r="I22" i="20"/>
  <c r="H8" i="20"/>
  <c r="E8" i="20"/>
  <c r="H28" i="20"/>
  <c r="I28" i="20"/>
  <c r="H10" i="20"/>
  <c r="J26" i="20"/>
  <c r="J8" i="20"/>
  <c r="E73" i="27"/>
  <c r="E71" i="27"/>
  <c r="H71" i="27"/>
  <c r="K71" i="27"/>
  <c r="F73" i="27"/>
  <c r="F71" i="27"/>
  <c r="D73" i="27"/>
  <c r="D71" i="27"/>
  <c r="G73" i="27"/>
  <c r="G71" i="27"/>
  <c r="H70" i="27"/>
  <c r="E72" i="27"/>
  <c r="F72" i="27"/>
  <c r="G72" i="27"/>
  <c r="K73" i="27"/>
  <c r="K70" i="27"/>
  <c r="K72" i="27"/>
  <c r="I12" i="27"/>
  <c r="I73" i="27" s="1"/>
  <c r="D26" i="27"/>
  <c r="E70" i="27"/>
  <c r="H12" i="27"/>
  <c r="H73" i="27" s="1"/>
  <c r="F70" i="27"/>
  <c r="I70" i="27"/>
  <c r="S26" i="14"/>
  <c r="R10" i="18"/>
  <c r="R12" i="9"/>
  <c r="R16" i="8"/>
  <c r="O10" i="6"/>
  <c r="O9" i="1"/>
  <c r="E71" i="20" l="1"/>
  <c r="E73" i="20"/>
  <c r="H71" i="20"/>
  <c r="H73" i="20"/>
  <c r="G71" i="20"/>
  <c r="G73" i="20"/>
  <c r="L71" i="20"/>
  <c r="F71" i="20"/>
  <c r="F73" i="20"/>
  <c r="M73" i="20"/>
  <c r="I71" i="20"/>
  <c r="J71" i="20"/>
  <c r="J73" i="20"/>
  <c r="K71" i="20"/>
  <c r="D71" i="20"/>
  <c r="I71" i="27"/>
  <c r="S11" i="22"/>
  <c r="Q9" i="9"/>
  <c r="Q8" i="9"/>
  <c r="S6" i="8"/>
  <c r="S7" i="8"/>
  <c r="S8" i="8"/>
  <c r="S9" i="8"/>
  <c r="S10" i="8"/>
  <c r="S11" i="8"/>
  <c r="S12" i="8"/>
  <c r="S13" i="8"/>
  <c r="S14" i="8"/>
  <c r="S15" i="8"/>
  <c r="Q7" i="17"/>
  <c r="Q8" i="17"/>
  <c r="Q9" i="17"/>
  <c r="Q10" i="17"/>
  <c r="Q9" i="4"/>
  <c r="Q8" i="4"/>
  <c r="S8" i="18" l="1"/>
  <c r="S6" i="18"/>
  <c r="S9" i="18"/>
  <c r="S10" i="17"/>
  <c r="S9" i="17"/>
  <c r="S8" i="17"/>
  <c r="S7" i="17"/>
  <c r="S6" i="17"/>
  <c r="S11" i="17"/>
  <c r="S12" i="17"/>
  <c r="S9" i="9" l="1"/>
  <c r="S8" i="9"/>
  <c r="S11" i="9"/>
  <c r="S10" i="9"/>
  <c r="S7" i="9"/>
  <c r="S6" i="9"/>
  <c r="S8" i="4" l="1"/>
  <c r="S9" i="4"/>
  <c r="S11" i="4"/>
  <c r="S10" i="4"/>
  <c r="S7" i="4"/>
  <c r="S6" i="4"/>
  <c r="S15" i="3"/>
  <c r="S14" i="3"/>
  <c r="S13" i="3"/>
  <c r="S12" i="3"/>
  <c r="S11" i="3"/>
  <c r="S10" i="3"/>
  <c r="S9" i="3"/>
  <c r="S8" i="3"/>
  <c r="S7" i="3"/>
  <c r="S6" i="3"/>
</calcChain>
</file>

<file path=xl/sharedStrings.xml><?xml version="1.0" encoding="utf-8"?>
<sst xmlns="http://schemas.openxmlformats.org/spreadsheetml/2006/main" count="559" uniqueCount="147">
  <si>
    <t>2.</t>
  </si>
  <si>
    <t>3.</t>
  </si>
  <si>
    <t>4.</t>
  </si>
  <si>
    <t>全体</t>
  </si>
  <si>
    <t>1.</t>
  </si>
  <si>
    <t>感じている</t>
  </si>
  <si>
    <t>感じていない</t>
  </si>
  <si>
    <t>どちらともいえない</t>
  </si>
  <si>
    <t>（無効回答）</t>
  </si>
  <si>
    <t>※３と２を逆に処理</t>
    <rPh sb="5" eb="6">
      <t>ギャク</t>
    </rPh>
    <rPh sb="7" eb="9">
      <t>ショリ</t>
    </rPh>
    <phoneticPr fontId="6"/>
  </si>
  <si>
    <t>表側ｵﾘｼﾞﾅﾙ</t>
    <rPh sb="0" eb="2">
      <t>ヒョウソク</t>
    </rPh>
    <phoneticPr fontId="6"/>
  </si>
  <si>
    <t>表側＼表頭</t>
    <rPh sb="0" eb="2">
      <t>ヒョウソク</t>
    </rPh>
    <rPh sb="3" eb="5">
      <t>ヒョウトウ</t>
    </rPh>
    <phoneticPr fontId="6"/>
  </si>
  <si>
    <t>16～19歳</t>
  </si>
  <si>
    <t>20～29歳</t>
  </si>
  <si>
    <t>30～39歳</t>
  </si>
  <si>
    <t>40～49歳</t>
  </si>
  <si>
    <t>50～59歳</t>
  </si>
  <si>
    <t>60～64歳</t>
  </si>
  <si>
    <t>65～69歳</t>
  </si>
  <si>
    <t>70～74歳</t>
  </si>
  <si>
    <t>75歳以上</t>
  </si>
  <si>
    <t>※グラフに入れない</t>
    <rPh sb="5" eb="6">
      <t>イ</t>
    </rPh>
    <phoneticPr fontId="6"/>
  </si>
  <si>
    <t>西部地域</t>
  </si>
  <si>
    <t>北部地域</t>
  </si>
  <si>
    <t>東部地域</t>
  </si>
  <si>
    <t>5.</t>
  </si>
  <si>
    <t>問12 あなたは，今後も調布市に住み続けたいと思いますか。（１つ回答）</t>
  </si>
  <si>
    <t>住み続ける
つもりでいる</t>
    <phoneticPr fontId="6"/>
  </si>
  <si>
    <t>事情が許せば
住み続けたい</t>
    <phoneticPr fontId="6"/>
  </si>
  <si>
    <t>事情が許せば
転出したい</t>
    <phoneticPr fontId="6"/>
  </si>
  <si>
    <t>転出する
つもりでいる</t>
    <phoneticPr fontId="6"/>
  </si>
  <si>
    <t>都心への交通の便がよい</t>
  </si>
  <si>
    <t>豊かな自然がある</t>
  </si>
  <si>
    <t>日常の買い物が便利</t>
  </si>
  <si>
    <t>神代植物公園，野川公園などの公園</t>
  </si>
  <si>
    <t>深大寺地域の歴史・観光資源</t>
  </si>
  <si>
    <t>調布駅周辺のにぎわい</t>
  </si>
  <si>
    <t>治安の面で安全・安心</t>
  </si>
  <si>
    <t>市内の交通の便が良い</t>
  </si>
  <si>
    <t>農地や里山の風景がある</t>
  </si>
  <si>
    <t>歴史や伝統を感じられる</t>
  </si>
  <si>
    <t>「映画のまち調布」の取組</t>
  </si>
  <si>
    <t>好きな店や商店街がある</t>
  </si>
  <si>
    <t>子育て環境が良い</t>
  </si>
  <si>
    <t>地域のふれあいがある</t>
  </si>
  <si>
    <t>サッカーＪリーグのチームのホームタウン</t>
  </si>
  <si>
    <t>地震などの災害への備えの面で安心・安全</t>
  </si>
  <si>
    <t>スポーツ活動が活発</t>
  </si>
  <si>
    <t>土砂災害への備えの面で安心・安全</t>
  </si>
  <si>
    <t>祭りやイベントが充実</t>
  </si>
  <si>
    <t>教育環境が良い</t>
  </si>
  <si>
    <t>特に理由はない</t>
  </si>
  <si>
    <t>その他</t>
  </si>
  <si>
    <t>選択肢</t>
    <rPh sb="0" eb="3">
      <t>センタクシ</t>
    </rPh>
    <phoneticPr fontId="6"/>
  </si>
  <si>
    <t>合計</t>
  </si>
  <si>
    <t>（上段：実数（人），下段：構成比）</t>
    <rPh sb="1" eb="3">
      <t>ジョウダン</t>
    </rPh>
    <rPh sb="4" eb="6">
      <t>ジッスウ</t>
    </rPh>
    <rPh sb="7" eb="8">
      <t>ニン</t>
    </rPh>
    <rPh sb="10" eb="12">
      <t>ゲダン</t>
    </rPh>
    <rPh sb="13" eb="16">
      <t>コウセイヒ</t>
    </rPh>
    <phoneticPr fontId="15"/>
  </si>
  <si>
    <t>回答割合が最も高い：</t>
    <rPh sb="0" eb="2">
      <t>カイトウ</t>
    </rPh>
    <rPh sb="2" eb="4">
      <t>ワリアイ</t>
    </rPh>
    <rPh sb="5" eb="6">
      <t>モット</t>
    </rPh>
    <rPh sb="7" eb="8">
      <t>タカ</t>
    </rPh>
    <phoneticPr fontId="15"/>
  </si>
  <si>
    <t>回答割合が２番目に高い：</t>
    <rPh sb="0" eb="2">
      <t>カイトウ</t>
    </rPh>
    <rPh sb="2" eb="4">
      <t>ワリアイ</t>
    </rPh>
    <rPh sb="6" eb="8">
      <t>バンメ</t>
    </rPh>
    <rPh sb="9" eb="10">
      <t>タカ</t>
    </rPh>
    <phoneticPr fontId="15"/>
  </si>
  <si>
    <t>通勤・通学など交通が不便だから</t>
  </si>
  <si>
    <t>仕事の都合で</t>
  </si>
  <si>
    <t>家族構成や家族の状況が変わったから</t>
  </si>
  <si>
    <t>家賃や地価が高いから</t>
  </si>
  <si>
    <t>近くに知人や親せきがいない，少ないから</t>
  </si>
  <si>
    <t>日常の買い物が不便だから</t>
  </si>
  <si>
    <t>地震などの災害への備えに不安があるから</t>
  </si>
  <si>
    <t>市内の交通が不便だから</t>
  </si>
  <si>
    <t>浸水被害への備えに不安があるから</t>
  </si>
  <si>
    <t>高齢者福祉がよくないから</t>
  </si>
  <si>
    <t>公共施設が不足しているから</t>
  </si>
  <si>
    <t>教育環境がよくないから</t>
  </si>
  <si>
    <t>自然環境がよくないから</t>
  </si>
  <si>
    <t>道路などの都市基盤が整っていないから</t>
  </si>
  <si>
    <t>土砂災害への備えに不安があるから</t>
  </si>
  <si>
    <t>治安の面で不安があるから</t>
  </si>
  <si>
    <t>子育て環境がよくないから</t>
  </si>
  <si>
    <t>ｎ数</t>
    <rPh sb="1" eb="2">
      <t>スウ</t>
    </rPh>
    <phoneticPr fontId="6"/>
  </si>
  <si>
    <t>（無効回答）</t>
    <rPh sb="0" eb="4">
      <t>ムコウカイトウ</t>
    </rPh>
    <phoneticPr fontId="16"/>
  </si>
  <si>
    <t>３年未満</t>
  </si>
  <si>
    <t>30年以上</t>
  </si>
  <si>
    <t>R1</t>
    <phoneticPr fontId="6"/>
  </si>
  <si>
    <t>R2</t>
    <phoneticPr fontId="6"/>
  </si>
  <si>
    <t>R3</t>
    <phoneticPr fontId="6"/>
  </si>
  <si>
    <t>凡例</t>
    <rPh sb="0" eb="2">
      <t>ハンレイ</t>
    </rPh>
    <phoneticPr fontId="11"/>
  </si>
  <si>
    <t>凡例</t>
    <phoneticPr fontId="11"/>
  </si>
  <si>
    <t>R4</t>
  </si>
  <si>
    <t>どちらとも
いえない</t>
    <phoneticPr fontId="6"/>
  </si>
  <si>
    <t>R5</t>
  </si>
  <si>
    <t>文化芸術活動が充実</t>
  </si>
  <si>
    <t>図書館が充実</t>
  </si>
  <si>
    <t>16～19歳</t>
    <phoneticPr fontId="6"/>
  </si>
  <si>
    <t>問11　あなたは，調布のまちに親しみや愛着を感じていますか。（○は１つ）</t>
  </si>
  <si>
    <t>問12　あなたは，今後も調布市に住み続けたいと思いますか。（○は１つ）</t>
  </si>
  <si>
    <t>問12-1　あなたは，調布のまちの魅力や個性・特色は何だと思いますか。あてはまるものに○をつけてください。（○はいくつでも）</t>
  </si>
  <si>
    <t>「水木マンガの生まれた街 調布」の取組</t>
  </si>
  <si>
    <t>ラグビーリーグワンのチームのホストエリア</t>
  </si>
  <si>
    <t>プロ野球球団と連携している</t>
  </si>
  <si>
    <t>問12-2　そう思う理由について，あてはまるものに○をつけてください。（○はいくつでも）</t>
  </si>
  <si>
    <t>全体</t>
    <phoneticPr fontId="6"/>
  </si>
  <si>
    <t>（無効回答）</t>
    <phoneticPr fontId="6"/>
  </si>
  <si>
    <r>
      <t xml:space="preserve">南部地域
</t>
    </r>
    <r>
      <rPr>
        <sz val="11"/>
        <rFont val="BIZ UDPゴシック"/>
        <family val="3"/>
        <charset val="128"/>
      </rPr>
      <t>（中心市街地）</t>
    </r>
    <phoneticPr fontId="6"/>
  </si>
  <si>
    <r>
      <t xml:space="preserve">南部地域
</t>
    </r>
    <r>
      <rPr>
        <sz val="11"/>
        <rFont val="BIZ UDPゴシック"/>
        <family val="3"/>
        <charset val="128"/>
      </rPr>
      <t>(中心市街地以外)</t>
    </r>
    <phoneticPr fontId="6"/>
  </si>
  <si>
    <t>R6</t>
  </si>
  <si>
    <t>75歳
以上</t>
    <phoneticPr fontId="6"/>
  </si>
  <si>
    <t>R7</t>
    <phoneticPr fontId="6"/>
  </si>
  <si>
    <t>回答数</t>
    <rPh sb="0" eb="2">
      <t>カイトウ</t>
    </rPh>
    <phoneticPr fontId="9"/>
  </si>
  <si>
    <t xml:space="preserve">(1) </t>
  </si>
  <si>
    <t xml:space="preserve">(2) </t>
  </si>
  <si>
    <t xml:space="preserve">(3) </t>
  </si>
  <si>
    <t xml:space="preserve">(4) </t>
  </si>
  <si>
    <t xml:space="preserve">(5) </t>
  </si>
  <si>
    <t xml:space="preserve">(6) </t>
  </si>
  <si>
    <t xml:space="preserve">(7) </t>
  </si>
  <si>
    <t>浸水被害への備えの面で安心・安全　</t>
  </si>
  <si>
    <t xml:space="preserve">(8) </t>
  </si>
  <si>
    <t xml:space="preserve">(9) </t>
  </si>
  <si>
    <t xml:space="preserve">(10) </t>
  </si>
  <si>
    <t xml:space="preserve">(11) </t>
  </si>
  <si>
    <t xml:space="preserve">(12) </t>
  </si>
  <si>
    <t xml:space="preserve">(13) </t>
  </si>
  <si>
    <t xml:space="preserve">(14) </t>
  </si>
  <si>
    <t xml:space="preserve">(15) </t>
  </si>
  <si>
    <t xml:space="preserve">(16) </t>
  </si>
  <si>
    <t xml:space="preserve">(17) </t>
  </si>
  <si>
    <t xml:space="preserve">(18) </t>
  </si>
  <si>
    <t xml:space="preserve">(19) </t>
  </si>
  <si>
    <t xml:space="preserve">(20) </t>
  </si>
  <si>
    <t xml:space="preserve">(21) </t>
  </si>
  <si>
    <t xml:space="preserve">(22) </t>
  </si>
  <si>
    <t xml:space="preserve">(23) </t>
  </si>
  <si>
    <t xml:space="preserve">(24) </t>
  </si>
  <si>
    <t xml:space="preserve">(25) </t>
  </si>
  <si>
    <t xml:space="preserve">(26) </t>
  </si>
  <si>
    <t xml:space="preserve">(27) </t>
  </si>
  <si>
    <t xml:space="preserve">(28) </t>
  </si>
  <si>
    <t/>
  </si>
  <si>
    <t>無回答</t>
  </si>
  <si>
    <t>　計</t>
  </si>
  <si>
    <t>回答者数</t>
    <phoneticPr fontId="6"/>
  </si>
  <si>
    <t>１位</t>
    <rPh sb="1" eb="2">
      <t>イ</t>
    </rPh>
    <phoneticPr fontId="6"/>
  </si>
  <si>
    <t>割合</t>
    <rPh sb="0" eb="2">
      <t>ワリアイ</t>
    </rPh>
    <phoneticPr fontId="6"/>
  </si>
  <si>
    <t>２位</t>
    <rPh sb="1" eb="2">
      <t>イ</t>
    </rPh>
    <phoneticPr fontId="6"/>
  </si>
  <si>
    <t>全体</t>
    <rPh sb="0" eb="2">
      <t>ゼンタイ</t>
    </rPh>
    <phoneticPr fontId="6"/>
  </si>
  <si>
    <t>回答者数</t>
    <rPh sb="0" eb="3">
      <t>カイトウシャ</t>
    </rPh>
    <rPh sb="3" eb="4">
      <t>スウ</t>
    </rPh>
    <phoneticPr fontId="4"/>
  </si>
  <si>
    <t>南部地域
（中心市街地）</t>
  </si>
  <si>
    <t>南部市街地
（中止市街地以外）</t>
  </si>
  <si>
    <t>回答者数</t>
  </si>
  <si>
    <t>16～
19歳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</si>
</sst>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&quot;%&quot;"/>
    <numFmt numFmtId="178" formatCode="0.0"/>
    <numFmt numFmtId="179" formatCode="#,##0;&quot;△ &quot;#,##0"/>
    <numFmt numFmtId="180" formatCode="0.0%"/>
  </numFmts>
  <fonts count="21" x14ac:knownFonts="1">
    <font>
      <sz val="12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2"/>
      <color rgb="FFFF0000"/>
      <name val="BIZ UDPゴシック"/>
      <family val="3"/>
      <charset val="128"/>
    </font>
    <font>
      <sz val="6"/>
      <name val="ＭＳ ゴシック"/>
      <family val="2"/>
      <charset val="128"/>
    </font>
    <font>
      <sz val="12"/>
      <color theme="1"/>
      <name val="BIZ UDPゴシック"/>
      <family val="3"/>
      <charset val="128"/>
    </font>
    <font>
      <sz val="9"/>
      <color theme="1"/>
      <name val="ＭＳ Ｐゴシック"/>
      <family val="2"/>
      <charset val="128"/>
    </font>
    <font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2"/>
      <color theme="1"/>
      <name val="ＭＳ ゴシック"/>
      <family val="2"/>
      <charset val="128"/>
    </font>
    <font>
      <sz val="11"/>
      <name val="BIZ UDPゴシック"/>
      <family val="3"/>
      <charset val="128"/>
    </font>
    <font>
      <b/>
      <sz val="12"/>
      <color rgb="FF3333FF"/>
      <name val="BIZ UDPゴシック"/>
      <family val="3"/>
      <charset val="128"/>
    </font>
    <font>
      <sz val="12"/>
      <color theme="0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center"/>
    </xf>
    <xf numFmtId="0" fontId="8" fillId="0" borderId="0">
      <alignment vertical="center"/>
    </xf>
    <xf numFmtId="0" fontId="14" fillId="0" borderId="0"/>
    <xf numFmtId="0" fontId="4" fillId="0" borderId="0">
      <alignment vertical="center"/>
    </xf>
    <xf numFmtId="0" fontId="3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9" fillId="2" borderId="1" xfId="1" quotePrefix="1" applyFont="1" applyFill="1" applyBorder="1" applyAlignment="1">
      <alignment horizontal="right" vertical="center"/>
    </xf>
    <xf numFmtId="0" fontId="9" fillId="3" borderId="1" xfId="0" quotePrefix="1" applyFont="1" applyFill="1" applyBorder="1" applyAlignment="1">
      <alignment vertical="center" shrinkToFit="1"/>
    </xf>
    <xf numFmtId="176" fontId="9" fillId="3" borderId="1" xfId="1" applyNumberFormat="1" applyFont="1" applyFill="1" applyBorder="1" applyAlignment="1">
      <alignment horizontal="right" vertical="center" shrinkToFit="1"/>
    </xf>
    <xf numFmtId="177" fontId="9" fillId="3" borderId="1" xfId="1" applyNumberFormat="1" applyFont="1" applyFill="1" applyBorder="1" applyAlignment="1">
      <alignment vertical="center" shrinkToFit="1"/>
    </xf>
    <xf numFmtId="0" fontId="9" fillId="2" borderId="1" xfId="1" applyFont="1" applyFill="1" applyBorder="1">
      <alignment vertical="center"/>
    </xf>
    <xf numFmtId="0" fontId="9" fillId="3" borderId="1" xfId="1" applyFont="1" applyFill="1" applyBorder="1" applyAlignment="1">
      <alignment vertical="center" shrinkToFit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>
      <alignment vertical="center"/>
    </xf>
    <xf numFmtId="0" fontId="13" fillId="3" borderId="1" xfId="0" applyFont="1" applyFill="1" applyBorder="1" applyAlignment="1">
      <alignment vertical="center" wrapText="1"/>
    </xf>
    <xf numFmtId="0" fontId="7" fillId="3" borderId="1" xfId="0" applyFont="1" applyFill="1" applyBorder="1">
      <alignment vertical="center"/>
    </xf>
    <xf numFmtId="0" fontId="7" fillId="4" borderId="1" xfId="0" applyFont="1" applyFill="1" applyBorder="1" applyAlignment="1">
      <alignment vertical="center" shrinkToFit="1"/>
    </xf>
    <xf numFmtId="178" fontId="9" fillId="3" borderId="1" xfId="2" applyNumberFormat="1" applyFont="1" applyFill="1" applyBorder="1" applyAlignment="1">
      <alignment vertical="center"/>
    </xf>
    <xf numFmtId="177" fontId="7" fillId="0" borderId="0" xfId="0" applyNumberFormat="1" applyFont="1">
      <alignment vertical="center"/>
    </xf>
    <xf numFmtId="0" fontId="9" fillId="3" borderId="1" xfId="0" quotePrefix="1" applyFont="1" applyFill="1" applyBorder="1" applyAlignment="1">
      <alignment vertical="center" wrapText="1" shrinkToFit="1"/>
    </xf>
    <xf numFmtId="177" fontId="9" fillId="3" borderId="1" xfId="0" applyNumberFormat="1" applyFont="1" applyFill="1" applyBorder="1" applyAlignment="1">
      <alignment vertical="center" shrinkToFit="1"/>
    </xf>
    <xf numFmtId="38" fontId="7" fillId="3" borderId="1" xfId="5" applyFont="1" applyFill="1" applyBorder="1">
      <alignment vertical="center"/>
    </xf>
    <xf numFmtId="176" fontId="7" fillId="0" borderId="0" xfId="0" applyNumberFormat="1" applyFont="1">
      <alignment vertical="center"/>
    </xf>
    <xf numFmtId="178" fontId="7" fillId="0" borderId="0" xfId="0" applyNumberFormat="1" applyFont="1">
      <alignment vertical="center"/>
    </xf>
    <xf numFmtId="0" fontId="9" fillId="5" borderId="5" xfId="4" quotePrefix="1" applyFont="1" applyFill="1" applyBorder="1" applyAlignment="1">
      <alignment horizontal="center" vertical="center" wrapText="1"/>
    </xf>
    <xf numFmtId="0" fontId="7" fillId="0" borderId="0" xfId="4" applyFont="1">
      <alignment vertical="center"/>
    </xf>
    <xf numFmtId="0" fontId="9" fillId="5" borderId="2" xfId="4" applyFont="1" applyFill="1" applyBorder="1" applyAlignment="1">
      <alignment horizontal="center" vertical="center"/>
    </xf>
    <xf numFmtId="0" fontId="9" fillId="5" borderId="3" xfId="4" applyFont="1" applyFill="1" applyBorder="1" applyAlignment="1">
      <alignment horizontal="center" vertical="center"/>
    </xf>
    <xf numFmtId="0" fontId="9" fillId="5" borderId="4" xfId="4" quotePrefix="1" applyFont="1" applyFill="1" applyBorder="1" applyAlignment="1">
      <alignment horizontal="center" vertical="center"/>
    </xf>
    <xf numFmtId="0" fontId="9" fillId="5" borderId="5" xfId="4" quotePrefix="1" applyFont="1" applyFill="1" applyBorder="1" applyAlignment="1">
      <alignment horizontal="center" vertical="center"/>
    </xf>
    <xf numFmtId="179" fontId="9" fillId="0" borderId="6" xfId="4" applyNumberFormat="1" applyFont="1" applyBorder="1">
      <alignment vertical="center"/>
    </xf>
    <xf numFmtId="179" fontId="9" fillId="0" borderId="7" xfId="4" applyNumberFormat="1" applyFont="1" applyBorder="1">
      <alignment vertical="center"/>
    </xf>
    <xf numFmtId="179" fontId="9" fillId="0" borderId="8" xfId="4" applyNumberFormat="1" applyFont="1" applyBorder="1">
      <alignment vertical="center"/>
    </xf>
    <xf numFmtId="179" fontId="9" fillId="0" borderId="12" xfId="0" applyNumberFormat="1" applyFont="1" applyBorder="1">
      <alignment vertical="center"/>
    </xf>
    <xf numFmtId="179" fontId="9" fillId="0" borderId="13" xfId="0" applyNumberFormat="1" applyFont="1" applyBorder="1">
      <alignment vertical="center"/>
    </xf>
    <xf numFmtId="179" fontId="9" fillId="0" borderId="14" xfId="0" applyNumberFormat="1" applyFont="1" applyBorder="1">
      <alignment vertical="center"/>
    </xf>
    <xf numFmtId="0" fontId="19" fillId="0" borderId="0" xfId="4" applyFont="1">
      <alignment vertical="center"/>
    </xf>
    <xf numFmtId="177" fontId="9" fillId="0" borderId="15" xfId="0" applyNumberFormat="1" applyFont="1" applyBorder="1" applyAlignment="1">
      <alignment horizontal="right" vertical="center"/>
    </xf>
    <xf numFmtId="177" fontId="9" fillId="0" borderId="16" xfId="0" applyNumberFormat="1" applyFont="1" applyBorder="1" applyAlignment="1">
      <alignment horizontal="right" vertical="center"/>
    </xf>
    <xf numFmtId="177" fontId="9" fillId="0" borderId="17" xfId="0" applyNumberFormat="1" applyFont="1" applyBorder="1" applyAlignment="1">
      <alignment horizontal="right" vertical="center"/>
    </xf>
    <xf numFmtId="179" fontId="9" fillId="0" borderId="15" xfId="0" applyNumberFormat="1" applyFont="1" applyBorder="1">
      <alignment vertical="center"/>
    </xf>
    <xf numFmtId="179" fontId="9" fillId="0" borderId="16" xfId="0" applyNumberFormat="1" applyFont="1" applyBorder="1">
      <alignment vertical="center"/>
    </xf>
    <xf numFmtId="179" fontId="9" fillId="0" borderId="17" xfId="0" applyNumberFormat="1" applyFont="1" applyBorder="1">
      <alignment vertical="center"/>
    </xf>
    <xf numFmtId="179" fontId="9" fillId="0" borderId="15" xfId="4" applyNumberFormat="1" applyFont="1" applyBorder="1">
      <alignment vertical="center"/>
    </xf>
    <xf numFmtId="179" fontId="9" fillId="0" borderId="16" xfId="4" applyNumberFormat="1" applyFont="1" applyBorder="1">
      <alignment vertical="center"/>
    </xf>
    <xf numFmtId="179" fontId="9" fillId="0" borderId="17" xfId="4" applyNumberFormat="1" applyFont="1" applyBorder="1">
      <alignment vertical="center"/>
    </xf>
    <xf numFmtId="177" fontId="9" fillId="0" borderId="15" xfId="4" applyNumberFormat="1" applyFont="1" applyBorder="1" applyAlignment="1">
      <alignment horizontal="right" vertical="center"/>
    </xf>
    <xf numFmtId="177" fontId="9" fillId="0" borderId="16" xfId="4" applyNumberFormat="1" applyFont="1" applyBorder="1" applyAlignment="1">
      <alignment horizontal="right" vertical="center"/>
    </xf>
    <xf numFmtId="177" fontId="9" fillId="0" borderId="17" xfId="4" applyNumberFormat="1" applyFont="1" applyBorder="1" applyAlignment="1">
      <alignment horizontal="right" vertical="center"/>
    </xf>
    <xf numFmtId="0" fontId="9" fillId="0" borderId="0" xfId="4" applyFont="1">
      <alignment vertical="center"/>
    </xf>
    <xf numFmtId="0" fontId="9" fillId="5" borderId="4" xfId="4" quotePrefix="1" applyFont="1" applyFill="1" applyBorder="1" applyAlignment="1">
      <alignment horizontal="center" vertical="center" wrapText="1"/>
    </xf>
    <xf numFmtId="179" fontId="9" fillId="0" borderId="12" xfId="4" applyNumberFormat="1" applyFont="1" applyBorder="1">
      <alignment vertical="center"/>
    </xf>
    <xf numFmtId="179" fontId="9" fillId="0" borderId="13" xfId="4" applyNumberFormat="1" applyFont="1" applyBorder="1">
      <alignment vertical="center"/>
    </xf>
    <xf numFmtId="179" fontId="9" fillId="0" borderId="14" xfId="4" applyNumberFormat="1" applyFont="1" applyBorder="1">
      <alignment vertical="center"/>
    </xf>
    <xf numFmtId="177" fontId="9" fillId="0" borderId="9" xfId="4" applyNumberFormat="1" applyFont="1" applyBorder="1" applyAlignment="1">
      <alignment horizontal="right" vertical="center" shrinkToFit="1"/>
    </xf>
    <xf numFmtId="177" fontId="9" fillId="0" borderId="10" xfId="4" applyNumberFormat="1" applyFont="1" applyBorder="1" applyAlignment="1">
      <alignment horizontal="right" vertical="center" shrinkToFit="1"/>
    </xf>
    <xf numFmtId="177" fontId="9" fillId="0" borderId="11" xfId="4" applyNumberFormat="1" applyFont="1" applyBorder="1" applyAlignment="1">
      <alignment horizontal="right" vertical="center" shrinkToFit="1"/>
    </xf>
    <xf numFmtId="0" fontId="7" fillId="0" borderId="0" xfId="4" applyFont="1" applyAlignment="1">
      <alignment vertical="center" shrinkToFit="1"/>
    </xf>
    <xf numFmtId="0" fontId="7" fillId="6" borderId="0" xfId="4" applyFont="1" applyFill="1">
      <alignment vertical="center"/>
    </xf>
    <xf numFmtId="0" fontId="9" fillId="6" borderId="0" xfId="4" applyFont="1" applyFill="1">
      <alignment vertical="center"/>
    </xf>
    <xf numFmtId="177" fontId="9" fillId="6" borderId="0" xfId="4" applyNumberFormat="1" applyFont="1" applyFill="1">
      <alignment vertical="center"/>
    </xf>
    <xf numFmtId="177" fontId="9" fillId="6" borderId="18" xfId="4" applyNumberFormat="1" applyFont="1" applyFill="1" applyBorder="1">
      <alignment vertical="center"/>
    </xf>
    <xf numFmtId="177" fontId="9" fillId="6" borderId="18" xfId="4" applyNumberFormat="1" applyFont="1" applyFill="1" applyBorder="1" applyAlignment="1">
      <alignment horizontal="right" vertical="center"/>
    </xf>
    <xf numFmtId="0" fontId="9" fillId="6" borderId="0" xfId="4" applyFont="1" applyFill="1" applyAlignment="1">
      <alignment horizontal="right" vertical="center"/>
    </xf>
    <xf numFmtId="180" fontId="20" fillId="7" borderId="19" xfId="4" applyNumberFormat="1" applyFont="1" applyFill="1" applyBorder="1" applyAlignment="1">
      <alignment horizontal="center" vertical="center"/>
    </xf>
    <xf numFmtId="180" fontId="9" fillId="8" borderId="19" xfId="4" applyNumberFormat="1" applyFont="1" applyFill="1" applyBorder="1" applyAlignment="1">
      <alignment horizontal="center" vertical="center"/>
    </xf>
    <xf numFmtId="0" fontId="7" fillId="9" borderId="0" xfId="4" applyFont="1" applyFill="1">
      <alignment vertical="center"/>
    </xf>
    <xf numFmtId="179" fontId="7" fillId="0" borderId="0" xfId="4" applyNumberFormat="1" applyFont="1">
      <alignment vertical="center"/>
    </xf>
    <xf numFmtId="0" fontId="9" fillId="5" borderId="9" xfId="4" applyFont="1" applyFill="1" applyBorder="1" applyAlignment="1">
      <alignment horizontal="center" vertical="center"/>
    </xf>
    <xf numFmtId="179" fontId="9" fillId="0" borderId="24" xfId="4" applyNumberFormat="1" applyFont="1" applyBorder="1">
      <alignment vertical="center"/>
    </xf>
    <xf numFmtId="177" fontId="9" fillId="0" borderId="24" xfId="4" applyNumberFormat="1" applyFont="1" applyBorder="1" applyAlignment="1">
      <alignment horizontal="right" vertical="center" shrinkToFit="1"/>
    </xf>
    <xf numFmtId="179" fontId="9" fillId="0" borderId="25" xfId="4" applyNumberFormat="1" applyFont="1" applyBorder="1">
      <alignment vertical="center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</cellXfs>
  <cellStyles count="8">
    <cellStyle name="桁区切り" xfId="5" builtinId="6"/>
    <cellStyle name="標準" xfId="0" builtinId="0"/>
    <cellStyle name="標準 2" xfId="1" xr:uid="{00000000-0005-0000-0000-000002000000}"/>
    <cellStyle name="標準 3" xfId="3" xr:uid="{00000000-0005-0000-0000-000003000000}"/>
    <cellStyle name="標準 3 2" xfId="4" xr:uid="{00000000-0005-0000-0000-000004000000}"/>
    <cellStyle name="標準 4" xfId="6" xr:uid="{42CC9DD6-6559-4A01-ACEB-EE03757C62A8}"/>
    <cellStyle name="標準 5" xfId="7" xr:uid="{F4D9CE06-ACDE-4001-9D8B-2926A0CF217C}"/>
    <cellStyle name="標準_Ｑ１_大和図表(ﾘﾃｰﾙ)" xfId="2" xr:uid="{00000000-0005-0000-0000-000005000000}"/>
  </cellStyles>
  <dxfs count="46"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ED-4181-B4F0-31403C6B2B3C}"/>
              </c:ext>
            </c:extLst>
          </c:dPt>
          <c:dPt>
            <c:idx val="1"/>
            <c:bubble3D val="0"/>
            <c:spPr>
              <a:pattFill prst="wdDnDiag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ED-4181-B4F0-31403C6B2B3C}"/>
              </c:ext>
            </c:extLst>
          </c:dPt>
          <c:dPt>
            <c:idx val="2"/>
            <c:bubble3D val="0"/>
            <c:spPr>
              <a:pattFill prst="smGrid">
                <a:fgClr>
                  <a:schemeClr val="bg1"/>
                </a:fgClr>
                <a:bgClr>
                  <a:srgbClr val="FF5050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ED-4181-B4F0-31403C6B2B3C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8ED-4181-B4F0-31403C6B2B3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7CDA7B2-413F-4E77-899C-AA96BF471C2D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A050698-4639-4FB5-B6DD-952475C4879C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8ED-4181-B4F0-31403C6B2B3C}"/>
                </c:ext>
              </c:extLst>
            </c:dLbl>
            <c:dLbl>
              <c:idx val="1"/>
              <c:layout>
                <c:manualLayout>
                  <c:x val="-3.8387715930902129E-2"/>
                  <c:y val="2.3059185242121423E-2"/>
                </c:manualLayout>
              </c:layout>
              <c:tx>
                <c:rich>
                  <a:bodyPr/>
                  <a:lstStyle/>
                  <a:p>
                    <a:fld id="{D68C86B2-D2EB-4FAB-AA1C-76233D25737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1A73EF-8A11-4E94-AE70-C4FF1361563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8ED-4181-B4F0-31403C6B2B3C}"/>
                </c:ext>
              </c:extLst>
            </c:dLbl>
            <c:dLbl>
              <c:idx val="2"/>
              <c:layout>
                <c:manualLayout>
                  <c:x val="-6.6112177436553676E-2"/>
                  <c:y val="1.0248526774276174E-2"/>
                </c:manualLayout>
              </c:layout>
              <c:tx>
                <c:rich>
                  <a:bodyPr/>
                  <a:lstStyle/>
                  <a:p>
                    <a:fld id="{7AAF34C2-65F3-4908-A127-8CBF745FC76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38A4451-4594-45F8-8425-F5A999770AE3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8ED-4181-B4F0-31403C6B2B3C}"/>
                </c:ext>
              </c:extLst>
            </c:dLbl>
            <c:dLbl>
              <c:idx val="3"/>
              <c:layout>
                <c:manualLayout>
                  <c:x val="3.4122414160801876E-2"/>
                  <c:y val="-2.5621316935690495E-3"/>
                </c:manualLayout>
              </c:layout>
              <c:tx>
                <c:rich>
                  <a:bodyPr/>
                  <a:lstStyle/>
                  <a:p>
                    <a:fld id="{533AA94F-9936-45FC-884E-257278D0D8E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733E34B-1CE1-4EFC-B631-7FF20EC7F70E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8ED-4181-B4F0-31403C6B2B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問11!$N$4:$N$7</c:f>
              <c:strCache>
                <c:ptCount val="4"/>
                <c:pt idx="0">
                  <c:v>感じている</c:v>
                </c:pt>
                <c:pt idx="1">
                  <c:v>どちらとも
いえない</c:v>
                </c:pt>
                <c:pt idx="2">
                  <c:v>感じていない</c:v>
                </c:pt>
                <c:pt idx="3">
                  <c:v>（無効回答）</c:v>
                </c:pt>
              </c:strCache>
            </c:strRef>
          </c:cat>
          <c:val>
            <c:numRef>
              <c:f>問11!$P$4:$P$7</c:f>
              <c:numCache>
                <c:formatCode>0.0"%"</c:formatCode>
                <c:ptCount val="4"/>
                <c:pt idx="0">
                  <c:v>82.408759124087595</c:v>
                </c:pt>
                <c:pt idx="1">
                  <c:v>14.379562043795621</c:v>
                </c:pt>
                <c:pt idx="2">
                  <c:v>2.1897810218978102</c:v>
                </c:pt>
                <c:pt idx="3">
                  <c:v>1.0218978102189782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ED-4181-B4F0-31403C6B2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24212271973466E-2"/>
          <c:y val="0.10528664182703611"/>
          <c:w val="0.93350699765186873"/>
          <c:h val="0.8163088542310303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問12経年!$T$5</c:f>
              <c:strCache>
                <c:ptCount val="1"/>
                <c:pt idx="0">
                  <c:v>住み続ける
つもりでいる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AF-419A-8F7A-FB4E95A6EA47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C0AF-419A-8F7A-FB4E95A6EA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問12経年!$S$4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問12経年!$T$4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F-419A-8F7A-FB4E95A6EA47}"/>
            </c:ext>
          </c:extLst>
        </c:ser>
        <c:ser>
          <c:idx val="1"/>
          <c:order val="1"/>
          <c:tx>
            <c:strRef>
              <c:f>問12経年!$U$5</c:f>
              <c:strCache>
                <c:ptCount val="1"/>
                <c:pt idx="0">
                  <c:v>事情が許せば
住み続けたい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0AF-419A-8F7A-FB4E95A6EA47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問12経年!$S$4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問12経年!$U$4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AF-419A-8F7A-FB4E95A6EA47}"/>
            </c:ext>
          </c:extLst>
        </c:ser>
        <c:ser>
          <c:idx val="2"/>
          <c:order val="2"/>
          <c:tx>
            <c:strRef>
              <c:f>問12経年!$V$5</c:f>
              <c:strCache>
                <c:ptCount val="1"/>
                <c:pt idx="0">
                  <c:v>事情が許せば
転出したい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0AF-419A-8F7A-FB4E95A6EA47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問12経年!$S$4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問12経年!$V$4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0AF-419A-8F7A-FB4E95A6EA47}"/>
            </c:ext>
          </c:extLst>
        </c:ser>
        <c:ser>
          <c:idx val="3"/>
          <c:order val="3"/>
          <c:tx>
            <c:strRef>
              <c:f>問12経年!$W$5</c:f>
              <c:strCache>
                <c:ptCount val="1"/>
                <c:pt idx="0">
                  <c:v>転出する
つもりでいる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問12経年!$S$4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問12経年!$W$4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AF-419A-8F7A-FB4E95A6EA47}"/>
            </c:ext>
          </c:extLst>
        </c:ser>
        <c:ser>
          <c:idx val="4"/>
          <c:order val="4"/>
          <c:tx>
            <c:strRef>
              <c:f>問12経年!$X$5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0AF-419A-8F7A-FB4E95A6EA47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問12経年!$S$4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問12経年!$X$4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0AF-419A-8F7A-FB4E95A6E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10376509321507"/>
          <c:y val="0.15149789842703229"/>
          <c:w val="0.74166005768331478"/>
          <c:h val="0.8175499391247422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問12年齢層!$T$5</c:f>
              <c:strCache>
                <c:ptCount val="1"/>
                <c:pt idx="0">
                  <c:v>住み続ける
つもりでいる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問12年齢層!$S$6:$S$14</c:f>
              <c:strCache>
                <c:ptCount val="9"/>
                <c:pt idx="0">
                  <c:v>16～19歳(n=30)</c:v>
                </c:pt>
                <c:pt idx="1">
                  <c:v>20～29歳(n=90)</c:v>
                </c:pt>
                <c:pt idx="2">
                  <c:v>30～39歳(n=165)</c:v>
                </c:pt>
                <c:pt idx="3">
                  <c:v>40～49歳(n=212)</c:v>
                </c:pt>
                <c:pt idx="4">
                  <c:v>50～59歳(n=270)</c:v>
                </c:pt>
                <c:pt idx="5">
                  <c:v>60～64歳(n=125)</c:v>
                </c:pt>
                <c:pt idx="6">
                  <c:v>65～69歳(n=103)</c:v>
                </c:pt>
                <c:pt idx="7">
                  <c:v>70～74歳(n=172)</c:v>
                </c:pt>
                <c:pt idx="8">
                  <c:v>75歳以上(n=193)</c:v>
                </c:pt>
              </c:strCache>
            </c:strRef>
          </c:cat>
          <c:val>
            <c:numRef>
              <c:f>問12年齢層!$T$6:$T$14</c:f>
              <c:numCache>
                <c:formatCode>0.0</c:formatCode>
                <c:ptCount val="9"/>
                <c:pt idx="0">
                  <c:v>46.666666666666664</c:v>
                </c:pt>
                <c:pt idx="1">
                  <c:v>32.222222222222221</c:v>
                </c:pt>
                <c:pt idx="2">
                  <c:v>49.090909090909093</c:v>
                </c:pt>
                <c:pt idx="3">
                  <c:v>60.377358490566039</c:v>
                </c:pt>
                <c:pt idx="4">
                  <c:v>68.888888888888886</c:v>
                </c:pt>
                <c:pt idx="5">
                  <c:v>74.400000000000006</c:v>
                </c:pt>
                <c:pt idx="6">
                  <c:v>76.699029126213588</c:v>
                </c:pt>
                <c:pt idx="7">
                  <c:v>73.837209302325576</c:v>
                </c:pt>
                <c:pt idx="8">
                  <c:v>79.274611398963728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9-431C-B5DC-303B5D8CCAA0}"/>
            </c:ext>
          </c:extLst>
        </c:ser>
        <c:ser>
          <c:idx val="1"/>
          <c:order val="1"/>
          <c:tx>
            <c:strRef>
              <c:f>問12年齢層!$U$5</c:f>
              <c:strCache>
                <c:ptCount val="1"/>
                <c:pt idx="0">
                  <c:v>事情が許せば
住み続けたい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問12年齢層!$S$6:$S$14</c:f>
              <c:strCache>
                <c:ptCount val="9"/>
                <c:pt idx="0">
                  <c:v>16～19歳(n=30)</c:v>
                </c:pt>
                <c:pt idx="1">
                  <c:v>20～29歳(n=90)</c:v>
                </c:pt>
                <c:pt idx="2">
                  <c:v>30～39歳(n=165)</c:v>
                </c:pt>
                <c:pt idx="3">
                  <c:v>40～49歳(n=212)</c:v>
                </c:pt>
                <c:pt idx="4">
                  <c:v>50～59歳(n=270)</c:v>
                </c:pt>
                <c:pt idx="5">
                  <c:v>60～64歳(n=125)</c:v>
                </c:pt>
                <c:pt idx="6">
                  <c:v>65～69歳(n=103)</c:v>
                </c:pt>
                <c:pt idx="7">
                  <c:v>70～74歳(n=172)</c:v>
                </c:pt>
                <c:pt idx="8">
                  <c:v>75歳以上(n=193)</c:v>
                </c:pt>
              </c:strCache>
            </c:strRef>
          </c:cat>
          <c:val>
            <c:numRef>
              <c:f>問12年齢層!$U$6:$U$14</c:f>
              <c:numCache>
                <c:formatCode>0.0</c:formatCode>
                <c:ptCount val="9"/>
                <c:pt idx="0">
                  <c:v>36.666666666666664</c:v>
                </c:pt>
                <c:pt idx="1">
                  <c:v>47.777777777777779</c:v>
                </c:pt>
                <c:pt idx="2">
                  <c:v>38.181818181818187</c:v>
                </c:pt>
                <c:pt idx="3">
                  <c:v>33.018867924528301</c:v>
                </c:pt>
                <c:pt idx="4">
                  <c:v>24.814814814814813</c:v>
                </c:pt>
                <c:pt idx="5">
                  <c:v>19.2</c:v>
                </c:pt>
                <c:pt idx="6">
                  <c:v>17.475728155339805</c:v>
                </c:pt>
                <c:pt idx="7">
                  <c:v>19.186046511627907</c:v>
                </c:pt>
                <c:pt idx="8">
                  <c:v>15.025906735751295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59-431C-B5DC-303B5D8CCAA0}"/>
            </c:ext>
          </c:extLst>
        </c:ser>
        <c:ser>
          <c:idx val="2"/>
          <c:order val="2"/>
          <c:tx>
            <c:strRef>
              <c:f>問12年齢層!$V$5</c:f>
              <c:strCache>
                <c:ptCount val="1"/>
                <c:pt idx="0">
                  <c:v>事情が許せば
転出したい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問12年齢層!$S$6:$S$14</c:f>
              <c:strCache>
                <c:ptCount val="9"/>
                <c:pt idx="0">
                  <c:v>16～19歳(n=30)</c:v>
                </c:pt>
                <c:pt idx="1">
                  <c:v>20～29歳(n=90)</c:v>
                </c:pt>
                <c:pt idx="2">
                  <c:v>30～39歳(n=165)</c:v>
                </c:pt>
                <c:pt idx="3">
                  <c:v>40～49歳(n=212)</c:v>
                </c:pt>
                <c:pt idx="4">
                  <c:v>50～59歳(n=270)</c:v>
                </c:pt>
                <c:pt idx="5">
                  <c:v>60～64歳(n=125)</c:v>
                </c:pt>
                <c:pt idx="6">
                  <c:v>65～69歳(n=103)</c:v>
                </c:pt>
                <c:pt idx="7">
                  <c:v>70～74歳(n=172)</c:v>
                </c:pt>
                <c:pt idx="8">
                  <c:v>75歳以上(n=193)</c:v>
                </c:pt>
              </c:strCache>
            </c:strRef>
          </c:cat>
          <c:val>
            <c:numRef>
              <c:f>問12年齢層!$V$6:$V$14</c:f>
              <c:numCache>
                <c:formatCode>0.0</c:formatCode>
                <c:ptCount val="9"/>
                <c:pt idx="0">
                  <c:v>3.3333333333333335</c:v>
                </c:pt>
                <c:pt idx="1">
                  <c:v>6.666666666666667</c:v>
                </c:pt>
                <c:pt idx="2">
                  <c:v>7.2727272727272725</c:v>
                </c:pt>
                <c:pt idx="3">
                  <c:v>4.716981132075472</c:v>
                </c:pt>
                <c:pt idx="4">
                  <c:v>3.7037037037037033</c:v>
                </c:pt>
                <c:pt idx="5">
                  <c:v>4.8</c:v>
                </c:pt>
                <c:pt idx="6">
                  <c:v>1.9417475728155338</c:v>
                </c:pt>
                <c:pt idx="7">
                  <c:v>5.2325581395348841</c:v>
                </c:pt>
                <c:pt idx="8">
                  <c:v>1.5544041450777202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59-431C-B5DC-303B5D8CCAA0}"/>
            </c:ext>
          </c:extLst>
        </c:ser>
        <c:ser>
          <c:idx val="3"/>
          <c:order val="3"/>
          <c:tx>
            <c:strRef>
              <c:f>問12年齢層!$W$5</c:f>
              <c:strCache>
                <c:ptCount val="1"/>
                <c:pt idx="0">
                  <c:v>転出する
つもりでいる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4.2507970244419786E-3"/>
                  <c:y val="1.254757685203879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E2-4AD7-98B8-897512B77F3A}"/>
                </c:ext>
              </c:extLst>
            </c:dLbl>
            <c:dLbl>
              <c:idx val="3"/>
              <c:layout>
                <c:manualLayout>
                  <c:x val="-1.0390717136407391E-16"/>
                  <c:y val="2.5292786677527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E2-4AD7-98B8-897512B77F3A}"/>
                </c:ext>
              </c:extLst>
            </c:dLbl>
            <c:dLbl>
              <c:idx val="4"/>
              <c:layout>
                <c:manualLayout>
                  <c:x val="-2.7463096464126332E-3"/>
                  <c:y val="2.9526029526029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E2-4AD7-98B8-897512B77F3A}"/>
                </c:ext>
              </c:extLst>
            </c:dLbl>
            <c:dLbl>
              <c:idx val="5"/>
              <c:layout>
                <c:manualLayout>
                  <c:x val="0"/>
                  <c:y val="2.8490028490028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59-431C-B5DC-303B5D8CCAA0}"/>
                </c:ext>
              </c:extLst>
            </c:dLbl>
            <c:dLbl>
              <c:idx val="6"/>
              <c:layout>
                <c:manualLayout>
                  <c:x val="0"/>
                  <c:y val="3.556961362735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59-431C-B5DC-303B5D8CCAA0}"/>
                </c:ext>
              </c:extLst>
            </c:dLbl>
            <c:dLbl>
              <c:idx val="7"/>
              <c:layout>
                <c:manualLayout>
                  <c:x val="1.4169323414806943E-3"/>
                  <c:y val="3.7338238703068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59-431C-B5DC-303B5D8CCAA0}"/>
                </c:ext>
              </c:extLst>
            </c:dLbl>
            <c:dLbl>
              <c:idx val="8"/>
              <c:layout>
                <c:manualLayout>
                  <c:x val="4.3383790628721891E-3"/>
                  <c:y val="3.5569912735267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59-431C-B5DC-303B5D8CCAA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問12年齢層!$S$6:$S$14</c:f>
              <c:strCache>
                <c:ptCount val="9"/>
                <c:pt idx="0">
                  <c:v>16～19歳(n=30)</c:v>
                </c:pt>
                <c:pt idx="1">
                  <c:v>20～29歳(n=90)</c:v>
                </c:pt>
                <c:pt idx="2">
                  <c:v>30～39歳(n=165)</c:v>
                </c:pt>
                <c:pt idx="3">
                  <c:v>40～49歳(n=212)</c:v>
                </c:pt>
                <c:pt idx="4">
                  <c:v>50～59歳(n=270)</c:v>
                </c:pt>
                <c:pt idx="5">
                  <c:v>60～64歳(n=125)</c:v>
                </c:pt>
                <c:pt idx="6">
                  <c:v>65～69歳(n=103)</c:v>
                </c:pt>
                <c:pt idx="7">
                  <c:v>70～74歳(n=172)</c:v>
                </c:pt>
                <c:pt idx="8">
                  <c:v>75歳以上(n=193)</c:v>
                </c:pt>
              </c:strCache>
            </c:strRef>
          </c:cat>
          <c:val>
            <c:numRef>
              <c:f>問12年齢層!$W$6:$W$14</c:f>
              <c:numCache>
                <c:formatCode>0.0</c:formatCode>
                <c:ptCount val="9"/>
                <c:pt idx="0">
                  <c:v>10</c:v>
                </c:pt>
                <c:pt idx="1">
                  <c:v>13.333333333333334</c:v>
                </c:pt>
                <c:pt idx="2">
                  <c:v>3.6363636363636362</c:v>
                </c:pt>
                <c:pt idx="3">
                  <c:v>1.4150943396226416</c:v>
                </c:pt>
                <c:pt idx="4">
                  <c:v>2.2222222222222223</c:v>
                </c:pt>
                <c:pt idx="5">
                  <c:v>0.8</c:v>
                </c:pt>
                <c:pt idx="6">
                  <c:v>0.97087378640776689</c:v>
                </c:pt>
                <c:pt idx="7">
                  <c:v>0.58139534883720934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59-431C-B5DC-303B5D8CCAA0}"/>
            </c:ext>
          </c:extLst>
        </c:ser>
        <c:ser>
          <c:idx val="4"/>
          <c:order val="4"/>
          <c:tx>
            <c:strRef>
              <c:f>問12年齢層!$X$5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2.2046128399731118E-2"/>
                  <c:y val="6.964148736010936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F8-4A4D-8309-2BE352D8091C}"/>
                </c:ext>
              </c:extLst>
            </c:dLbl>
            <c:dLbl>
              <c:idx val="8"/>
              <c:layout>
                <c:manualLayout>
                  <c:x val="1.4169323414806943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0-4AC5-93A1-32EE6FA0F934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問12年齢層!$S$6:$S$14</c:f>
              <c:strCache>
                <c:ptCount val="9"/>
                <c:pt idx="0">
                  <c:v>16～19歳(n=30)</c:v>
                </c:pt>
                <c:pt idx="1">
                  <c:v>20～29歳(n=90)</c:v>
                </c:pt>
                <c:pt idx="2">
                  <c:v>30～39歳(n=165)</c:v>
                </c:pt>
                <c:pt idx="3">
                  <c:v>40～49歳(n=212)</c:v>
                </c:pt>
                <c:pt idx="4">
                  <c:v>50～59歳(n=270)</c:v>
                </c:pt>
                <c:pt idx="5">
                  <c:v>60～64歳(n=125)</c:v>
                </c:pt>
                <c:pt idx="6">
                  <c:v>65～69歳(n=103)</c:v>
                </c:pt>
                <c:pt idx="7">
                  <c:v>70～74歳(n=172)</c:v>
                </c:pt>
                <c:pt idx="8">
                  <c:v>75歳以上(n=193)</c:v>
                </c:pt>
              </c:strCache>
            </c:strRef>
          </c:cat>
          <c:val>
            <c:numRef>
              <c:f>問12年齢層!$X$6:$X$14</c:f>
              <c:numCache>
                <c:formatCode>0.0</c:formatCode>
                <c:ptCount val="9"/>
                <c:pt idx="0">
                  <c:v>3.3333333333333335</c:v>
                </c:pt>
                <c:pt idx="1">
                  <c:v>0</c:v>
                </c:pt>
                <c:pt idx="2">
                  <c:v>1.8181818181818181</c:v>
                </c:pt>
                <c:pt idx="3">
                  <c:v>0.47169811320754718</c:v>
                </c:pt>
                <c:pt idx="4">
                  <c:v>0.37037037037037041</c:v>
                </c:pt>
                <c:pt idx="5">
                  <c:v>0.8</c:v>
                </c:pt>
                <c:pt idx="6">
                  <c:v>2.912621359223301</c:v>
                </c:pt>
                <c:pt idx="7">
                  <c:v>1.1627906976744187</c:v>
                </c:pt>
                <c:pt idx="8">
                  <c:v>4.1450777202072544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59-431C-B5DC-303B5D8CC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24212271973466E-2"/>
          <c:y val="0.10528664182703611"/>
          <c:w val="0.93350699765186873"/>
          <c:h val="0.8163088542310303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問12年齢層!$T$5</c:f>
              <c:strCache>
                <c:ptCount val="1"/>
                <c:pt idx="0">
                  <c:v>住み続ける
つもりでいる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7E-4234-9495-2E2B096DD76E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657E-4234-9495-2E2B096DD7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問12年齢層!$S$4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問12年齢層!$T$4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7E-4234-9495-2E2B096DD76E}"/>
            </c:ext>
          </c:extLst>
        </c:ser>
        <c:ser>
          <c:idx val="1"/>
          <c:order val="1"/>
          <c:tx>
            <c:strRef>
              <c:f>問12年齢層!$U$5</c:f>
              <c:strCache>
                <c:ptCount val="1"/>
                <c:pt idx="0">
                  <c:v>事情が許せば
住み続けたい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57E-4234-9495-2E2B096DD76E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問12年齢層!$S$4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問12年齢層!$U$4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7E-4234-9495-2E2B096DD76E}"/>
            </c:ext>
          </c:extLst>
        </c:ser>
        <c:ser>
          <c:idx val="2"/>
          <c:order val="2"/>
          <c:tx>
            <c:strRef>
              <c:f>問12年齢層!$V$5</c:f>
              <c:strCache>
                <c:ptCount val="1"/>
                <c:pt idx="0">
                  <c:v>事情が許せば
転出したい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57E-4234-9495-2E2B096DD76E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問12年齢層!$V$4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57E-4234-9495-2E2B096DD76E}"/>
            </c:ext>
          </c:extLst>
        </c:ser>
        <c:ser>
          <c:idx val="3"/>
          <c:order val="3"/>
          <c:tx>
            <c:strRef>
              <c:f>問12年齢層!$W$5</c:f>
              <c:strCache>
                <c:ptCount val="1"/>
                <c:pt idx="0">
                  <c:v>転出する
つもりでいる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問12年齢層!$W$4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57E-4234-9495-2E2B096DD76E}"/>
            </c:ext>
          </c:extLst>
        </c:ser>
        <c:ser>
          <c:idx val="4"/>
          <c:order val="4"/>
          <c:tx>
            <c:strRef>
              <c:f>問12年齢層!$X$5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57E-4234-9495-2E2B096DD76E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問12年齢層!$X$4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57E-4234-9495-2E2B096DD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10376509321507"/>
          <c:y val="0.23941007374078241"/>
          <c:w val="0.74166005768331478"/>
          <c:h val="0.7296378337323219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問12地域!$T$5</c:f>
              <c:strCache>
                <c:ptCount val="1"/>
                <c:pt idx="0">
                  <c:v>住み続ける
つもりでいる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問12地域!$S$6:$S$10</c:f>
              <c:strCache>
                <c:ptCount val="5"/>
                <c:pt idx="0">
                  <c:v>西部地域(n=254)</c:v>
                </c:pt>
                <c:pt idx="1">
                  <c:v>北部地域(n=295)</c:v>
                </c:pt>
                <c:pt idx="2">
                  <c:v>    南部地域
（中心市街地）
   (n=229)</c:v>
                </c:pt>
                <c:pt idx="3">
                  <c:v>          南部地域
（中心市街地以外）
         (n=253)</c:v>
                </c:pt>
                <c:pt idx="4">
                  <c:v>東部地域(n=325)</c:v>
                </c:pt>
              </c:strCache>
            </c:strRef>
          </c:cat>
          <c:val>
            <c:numRef>
              <c:f>問12地域!$T$6:$T$10</c:f>
              <c:numCache>
                <c:formatCode>0.0</c:formatCode>
                <c:ptCount val="5"/>
                <c:pt idx="0">
                  <c:v>67.716535433070874</c:v>
                </c:pt>
                <c:pt idx="1">
                  <c:v>69.152542372881356</c:v>
                </c:pt>
                <c:pt idx="2">
                  <c:v>63.318777292576421</c:v>
                </c:pt>
                <c:pt idx="3">
                  <c:v>69.565217391304344</c:v>
                </c:pt>
                <c:pt idx="4">
                  <c:v>59.07692307692308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1-4B56-A863-BDFB34DDB6D8}"/>
            </c:ext>
          </c:extLst>
        </c:ser>
        <c:ser>
          <c:idx val="1"/>
          <c:order val="1"/>
          <c:tx>
            <c:strRef>
              <c:f>問12地域!$U$5</c:f>
              <c:strCache>
                <c:ptCount val="1"/>
                <c:pt idx="0">
                  <c:v>事情が許せば
住み続けたい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問12地域!$S$6:$S$10</c:f>
              <c:strCache>
                <c:ptCount val="5"/>
                <c:pt idx="0">
                  <c:v>西部地域(n=254)</c:v>
                </c:pt>
                <c:pt idx="1">
                  <c:v>北部地域(n=295)</c:v>
                </c:pt>
                <c:pt idx="2">
                  <c:v>    南部地域
（中心市街地）
   (n=229)</c:v>
                </c:pt>
                <c:pt idx="3">
                  <c:v>          南部地域
（中心市街地以外）
         (n=253)</c:v>
                </c:pt>
                <c:pt idx="4">
                  <c:v>東部地域(n=325)</c:v>
                </c:pt>
              </c:strCache>
            </c:strRef>
          </c:cat>
          <c:val>
            <c:numRef>
              <c:f>問12地域!$U$6:$U$10</c:f>
              <c:numCache>
                <c:formatCode>0.0</c:formatCode>
                <c:ptCount val="5"/>
                <c:pt idx="0">
                  <c:v>22.834645669291341</c:v>
                </c:pt>
                <c:pt idx="1">
                  <c:v>22.711864406779661</c:v>
                </c:pt>
                <c:pt idx="2">
                  <c:v>29.257641921397383</c:v>
                </c:pt>
                <c:pt idx="3">
                  <c:v>23.715415019762844</c:v>
                </c:pt>
                <c:pt idx="4">
                  <c:v>31.692307692307693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81-4B56-A863-BDFB34DDB6D8}"/>
            </c:ext>
          </c:extLst>
        </c:ser>
        <c:ser>
          <c:idx val="2"/>
          <c:order val="2"/>
          <c:tx>
            <c:strRef>
              <c:f>問12地域!$V$5</c:f>
              <c:strCache>
                <c:ptCount val="1"/>
                <c:pt idx="0">
                  <c:v>事情が許せば
転出したい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69-48B4-A752-B961803AB29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問12地域!$S$6:$S$10</c:f>
              <c:strCache>
                <c:ptCount val="5"/>
                <c:pt idx="0">
                  <c:v>西部地域(n=254)</c:v>
                </c:pt>
                <c:pt idx="1">
                  <c:v>北部地域(n=295)</c:v>
                </c:pt>
                <c:pt idx="2">
                  <c:v>    南部地域
（中心市街地）
   (n=229)</c:v>
                </c:pt>
                <c:pt idx="3">
                  <c:v>          南部地域
（中心市街地以外）
         (n=253)</c:v>
                </c:pt>
                <c:pt idx="4">
                  <c:v>東部地域(n=325)</c:v>
                </c:pt>
              </c:strCache>
            </c:strRef>
          </c:cat>
          <c:val>
            <c:numRef>
              <c:f>問12地域!$V$6:$V$10</c:f>
              <c:numCache>
                <c:formatCode>0.0</c:formatCode>
                <c:ptCount val="5"/>
                <c:pt idx="0">
                  <c:v>5.9055118110236222</c:v>
                </c:pt>
                <c:pt idx="1">
                  <c:v>3.3898305084745761</c:v>
                </c:pt>
                <c:pt idx="2">
                  <c:v>6.1135371179039302</c:v>
                </c:pt>
                <c:pt idx="3">
                  <c:v>2.766798418972332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81-4B56-A863-BDFB34DDB6D8}"/>
            </c:ext>
          </c:extLst>
        </c:ser>
        <c:ser>
          <c:idx val="3"/>
          <c:order val="3"/>
          <c:tx>
            <c:strRef>
              <c:f>問12地域!$W$5</c:f>
              <c:strCache>
                <c:ptCount val="1"/>
                <c:pt idx="0">
                  <c:v>転出する
つもりでいる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3333333333333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45-4A77-82A9-728EC50FA3DE}"/>
                </c:ext>
              </c:extLst>
            </c:dLbl>
            <c:dLbl>
              <c:idx val="1"/>
              <c:layout>
                <c:manualLayout>
                  <c:x val="0"/>
                  <c:y val="-3.84615384615383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45-4A77-82A9-728EC50FA3DE}"/>
                </c:ext>
              </c:extLst>
            </c:dLbl>
            <c:dLbl>
              <c:idx val="2"/>
              <c:layout>
                <c:manualLayout>
                  <c:x val="6.2241263412742909E-3"/>
                  <c:y val="-4.35895416919038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69-48B4-A752-B961803AB290}"/>
                </c:ext>
              </c:extLst>
            </c:dLbl>
            <c:dLbl>
              <c:idx val="3"/>
              <c:layout>
                <c:manualLayout>
                  <c:x val="2.8338646829611808E-3"/>
                  <c:y val="-3.07690288713910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6E-4818-A1FA-CEB5040BE5D7}"/>
                </c:ext>
              </c:extLst>
            </c:dLbl>
            <c:dLbl>
              <c:idx val="4"/>
              <c:layout>
                <c:manualLayout>
                  <c:x val="1.4169323414805904E-3"/>
                  <c:y val="-3.33331314354934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45-4A77-82A9-728EC50FA3DE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問12地域!$S$6:$S$10</c:f>
              <c:strCache>
                <c:ptCount val="5"/>
                <c:pt idx="0">
                  <c:v>西部地域(n=254)</c:v>
                </c:pt>
                <c:pt idx="1">
                  <c:v>北部地域(n=295)</c:v>
                </c:pt>
                <c:pt idx="2">
                  <c:v>    南部地域
（中心市街地）
   (n=229)</c:v>
                </c:pt>
                <c:pt idx="3">
                  <c:v>          南部地域
（中心市街地以外）
         (n=253)</c:v>
                </c:pt>
                <c:pt idx="4">
                  <c:v>東部地域(n=325)</c:v>
                </c:pt>
              </c:strCache>
            </c:strRef>
          </c:cat>
          <c:val>
            <c:numRef>
              <c:f>問12地域!$W$6:$W$10</c:f>
              <c:numCache>
                <c:formatCode>0.0</c:formatCode>
                <c:ptCount val="5"/>
                <c:pt idx="0">
                  <c:v>2.3622047244094486</c:v>
                </c:pt>
                <c:pt idx="1">
                  <c:v>2.3728813559322033</c:v>
                </c:pt>
                <c:pt idx="2">
                  <c:v>1.3100436681222707</c:v>
                </c:pt>
                <c:pt idx="3">
                  <c:v>2.3715415019762842</c:v>
                </c:pt>
                <c:pt idx="4">
                  <c:v>3.3846153846153846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81-4B56-A863-BDFB34DDB6D8}"/>
            </c:ext>
          </c:extLst>
        </c:ser>
        <c:ser>
          <c:idx val="4"/>
          <c:order val="4"/>
          <c:tx>
            <c:strRef>
              <c:f>問12地域!$X$5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2.426624939682752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81-4B56-A863-BDFB34DDB6D8}"/>
                </c:ext>
              </c:extLst>
            </c:dLbl>
            <c:dLbl>
              <c:idx val="3"/>
              <c:layout>
                <c:manualLayout>
                  <c:x val="2.2921614075605057E-2"/>
                  <c:y val="9.401600793614763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81-4B56-A863-BDFB34DDB6D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問12地域!$S$6:$S$10</c:f>
              <c:strCache>
                <c:ptCount val="5"/>
                <c:pt idx="0">
                  <c:v>西部地域(n=254)</c:v>
                </c:pt>
                <c:pt idx="1">
                  <c:v>北部地域(n=295)</c:v>
                </c:pt>
                <c:pt idx="2">
                  <c:v>    南部地域
（中心市街地）
   (n=229)</c:v>
                </c:pt>
                <c:pt idx="3">
                  <c:v>          南部地域
（中心市街地以外）
         (n=253)</c:v>
                </c:pt>
                <c:pt idx="4">
                  <c:v>東部地域(n=325)</c:v>
                </c:pt>
              </c:strCache>
            </c:strRef>
          </c:cat>
          <c:val>
            <c:numRef>
              <c:f>問12地域!$X$6:$X$10</c:f>
              <c:numCache>
                <c:formatCode>0.0</c:formatCode>
                <c:ptCount val="5"/>
                <c:pt idx="0">
                  <c:v>1.1811023622047243</c:v>
                </c:pt>
                <c:pt idx="1">
                  <c:v>2.3728813559322033</c:v>
                </c:pt>
                <c:pt idx="2">
                  <c:v>0</c:v>
                </c:pt>
                <c:pt idx="3">
                  <c:v>1.5810276679841897</c:v>
                </c:pt>
                <c:pt idx="4">
                  <c:v>1.8461538461538463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81-4B56-A863-BDFB34DDB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24212271973466E-2"/>
          <c:y val="0.11917554590501521"/>
          <c:w val="0.93350698824788625"/>
          <c:h val="0.7885310460750722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問12地域!$T$5</c:f>
              <c:strCache>
                <c:ptCount val="1"/>
                <c:pt idx="0">
                  <c:v>住み続ける
つもりでいる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42-4C7E-BAD2-CA724435648F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5B42-4C7E-BAD2-CA72443564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問12地域!$S$4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問12地域!$T$4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42-4C7E-BAD2-CA724435648F}"/>
            </c:ext>
          </c:extLst>
        </c:ser>
        <c:ser>
          <c:idx val="1"/>
          <c:order val="1"/>
          <c:tx>
            <c:strRef>
              <c:f>問12地域!$U$5</c:f>
              <c:strCache>
                <c:ptCount val="1"/>
                <c:pt idx="0">
                  <c:v>事情が許せば
住み続けたい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B42-4C7E-BAD2-CA724435648F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問12地域!$S$4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問12地域!$U$4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42-4C7E-BAD2-CA724435648F}"/>
            </c:ext>
          </c:extLst>
        </c:ser>
        <c:ser>
          <c:idx val="2"/>
          <c:order val="2"/>
          <c:tx>
            <c:strRef>
              <c:f>問12地域!$V$5</c:f>
              <c:strCache>
                <c:ptCount val="1"/>
                <c:pt idx="0">
                  <c:v>事情が許せば
転出したい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B42-4C7E-BAD2-CA724435648F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問12地域!$S$4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問12地域!$V$4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42-4C7E-BAD2-CA724435648F}"/>
            </c:ext>
          </c:extLst>
        </c:ser>
        <c:ser>
          <c:idx val="3"/>
          <c:order val="3"/>
          <c:tx>
            <c:strRef>
              <c:f>問12地域!$W$5</c:f>
              <c:strCache>
                <c:ptCount val="1"/>
                <c:pt idx="0">
                  <c:v>転出する
つもりでいる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問12地域!$S$4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問12地域!$W$4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B42-4C7E-BAD2-CA724435648F}"/>
            </c:ext>
          </c:extLst>
        </c:ser>
        <c:ser>
          <c:idx val="4"/>
          <c:order val="4"/>
          <c:tx>
            <c:strRef>
              <c:f>問12地域!$X$5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B42-4C7E-BAD2-CA724435648F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問12地域!$S$4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問12地域!$X$4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B42-4C7E-BAD2-CA7244356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10376509321507"/>
          <c:y val="0.3351365058581347"/>
          <c:w val="0.74166005768331478"/>
          <c:h val="0.5997231576076875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問12まちへの愛着!$T$5</c:f>
              <c:strCache>
                <c:ptCount val="1"/>
                <c:pt idx="0">
                  <c:v>住み続ける
つもりでいる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問12まちへの愛着!$S$6:$S$8</c:f>
              <c:strCache>
                <c:ptCount val="3"/>
                <c:pt idx="0">
                  <c:v>感じている(n=1129)</c:v>
                </c:pt>
                <c:pt idx="1">
                  <c:v>どちらともいえない
           (n=30)</c:v>
                </c:pt>
                <c:pt idx="2">
                  <c:v>感じていない(n=197)</c:v>
                </c:pt>
              </c:strCache>
            </c:strRef>
          </c:cat>
          <c:val>
            <c:numRef>
              <c:f>問12まちへの愛着!$T$6:$T$8</c:f>
              <c:numCache>
                <c:formatCode>0.0</c:formatCode>
                <c:ptCount val="3"/>
                <c:pt idx="0">
                  <c:v>69.176262178919401</c:v>
                </c:pt>
                <c:pt idx="1">
                  <c:v>46.666666666666664</c:v>
                </c:pt>
                <c:pt idx="2">
                  <c:v>50.761421319796952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3-4274-91D0-46373B912423}"/>
            </c:ext>
          </c:extLst>
        </c:ser>
        <c:ser>
          <c:idx val="1"/>
          <c:order val="1"/>
          <c:tx>
            <c:strRef>
              <c:f>問12まちへの愛着!$U$5</c:f>
              <c:strCache>
                <c:ptCount val="1"/>
                <c:pt idx="0">
                  <c:v>事情が許せば
住み続けたい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問12まちへの愛着!$S$6:$S$8</c:f>
              <c:strCache>
                <c:ptCount val="3"/>
                <c:pt idx="0">
                  <c:v>感じている(n=1129)</c:v>
                </c:pt>
                <c:pt idx="1">
                  <c:v>どちらともいえない
           (n=30)</c:v>
                </c:pt>
                <c:pt idx="2">
                  <c:v>感じていない(n=197)</c:v>
                </c:pt>
              </c:strCache>
            </c:strRef>
          </c:cat>
          <c:val>
            <c:numRef>
              <c:f>問12まちへの愛着!$U$6:$U$8</c:f>
              <c:numCache>
                <c:formatCode>0.0</c:formatCode>
                <c:ptCount val="3"/>
                <c:pt idx="0">
                  <c:v>26.129317980513729</c:v>
                </c:pt>
                <c:pt idx="1">
                  <c:v>16.666666666666664</c:v>
                </c:pt>
                <c:pt idx="2">
                  <c:v>29.441624365482234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13-4274-91D0-46373B912423}"/>
            </c:ext>
          </c:extLst>
        </c:ser>
        <c:ser>
          <c:idx val="2"/>
          <c:order val="2"/>
          <c:tx>
            <c:strRef>
              <c:f>問12まちへの愛着!$V$5</c:f>
              <c:strCache>
                <c:ptCount val="1"/>
                <c:pt idx="0">
                  <c:v>事情が許せば
転出したい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4E-4E88-B2C4-1433251448E6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問12まちへの愛着!$S$6:$S$8</c:f>
              <c:strCache>
                <c:ptCount val="3"/>
                <c:pt idx="0">
                  <c:v>感じている(n=1129)</c:v>
                </c:pt>
                <c:pt idx="1">
                  <c:v>どちらともいえない
           (n=30)</c:v>
                </c:pt>
                <c:pt idx="2">
                  <c:v>感じていない(n=197)</c:v>
                </c:pt>
              </c:strCache>
            </c:strRef>
          </c:cat>
          <c:val>
            <c:numRef>
              <c:f>問12まちへの愛着!$V$6:$V$8</c:f>
              <c:numCache>
                <c:formatCode>0.0</c:formatCode>
                <c:ptCount val="3"/>
                <c:pt idx="0">
                  <c:v>2.1257750221434897</c:v>
                </c:pt>
                <c:pt idx="1">
                  <c:v>33.333333333333329</c:v>
                </c:pt>
                <c:pt idx="2">
                  <c:v>12.690355329949238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13-4274-91D0-46373B912423}"/>
            </c:ext>
          </c:extLst>
        </c:ser>
        <c:ser>
          <c:idx val="3"/>
          <c:order val="3"/>
          <c:tx>
            <c:strRef>
              <c:f>問12まちへの愛着!$W$5</c:f>
              <c:strCache>
                <c:ptCount val="1"/>
                <c:pt idx="0">
                  <c:v>転出する
つもりでいる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6.4957820837962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13-4274-91D0-46373B912423}"/>
                </c:ext>
              </c:extLst>
            </c:dLbl>
            <c:dLbl>
              <c:idx val="1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4B-49F2-AE5B-CE40734CC0F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問12まちへの愛着!$S$6:$S$8</c:f>
              <c:strCache>
                <c:ptCount val="3"/>
                <c:pt idx="0">
                  <c:v>感じている(n=1129)</c:v>
                </c:pt>
                <c:pt idx="1">
                  <c:v>どちらともいえない
           (n=30)</c:v>
                </c:pt>
                <c:pt idx="2">
                  <c:v>感じていない(n=197)</c:v>
                </c:pt>
              </c:strCache>
            </c:strRef>
          </c:cat>
          <c:val>
            <c:numRef>
              <c:f>問12まちへの愛着!$W$6:$W$8</c:f>
              <c:numCache>
                <c:formatCode>0.0</c:formatCode>
                <c:ptCount val="3"/>
                <c:pt idx="0">
                  <c:v>2.0372010628875112</c:v>
                </c:pt>
                <c:pt idx="1">
                  <c:v>0</c:v>
                </c:pt>
                <c:pt idx="2">
                  <c:v>5.0761421319796955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13-4274-91D0-46373B912423}"/>
            </c:ext>
          </c:extLst>
        </c:ser>
        <c:ser>
          <c:idx val="4"/>
          <c:order val="4"/>
          <c:tx>
            <c:strRef>
              <c:f>問12まちへの愛着!$X$5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問12まちへの愛着!$S$6:$S$8</c:f>
              <c:strCache>
                <c:ptCount val="3"/>
                <c:pt idx="0">
                  <c:v>感じている(n=1129)</c:v>
                </c:pt>
                <c:pt idx="1">
                  <c:v>どちらともいえない
           (n=30)</c:v>
                </c:pt>
                <c:pt idx="2">
                  <c:v>感じていない(n=197)</c:v>
                </c:pt>
              </c:strCache>
            </c:strRef>
          </c:cat>
          <c:val>
            <c:numRef>
              <c:f>問12まちへの愛着!$X$6:$X$8</c:f>
              <c:numCache>
                <c:formatCode>0.0</c:formatCode>
                <c:ptCount val="3"/>
                <c:pt idx="0">
                  <c:v>0.53144375553587242</c:v>
                </c:pt>
                <c:pt idx="1">
                  <c:v>3.3333333333333335</c:v>
                </c:pt>
                <c:pt idx="2">
                  <c:v>2.030456852791878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13-4274-91D0-46373B912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24212271973466E-2"/>
          <c:y val="0.11917554590501521"/>
          <c:w val="0.93393820496110524"/>
          <c:h val="0.7885310460750722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問12まちへの愛着!$T$5</c:f>
              <c:strCache>
                <c:ptCount val="1"/>
                <c:pt idx="0">
                  <c:v>住み続ける
つもりでいる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49-4266-801E-89DFEACD148D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5549-4266-801E-89DFEACD14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問12まちへの愛着!$S$4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問12まちへの愛着!$T$4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49-4266-801E-89DFEACD148D}"/>
            </c:ext>
          </c:extLst>
        </c:ser>
        <c:ser>
          <c:idx val="1"/>
          <c:order val="1"/>
          <c:tx>
            <c:strRef>
              <c:f>問12まちへの愛着!$U$5</c:f>
              <c:strCache>
                <c:ptCount val="1"/>
                <c:pt idx="0">
                  <c:v>事情が許せば
住み続けたい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549-4266-801E-89DFEACD148D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問12まちへの愛着!$S$4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問12まちへの愛着!$U$4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49-4266-801E-89DFEACD148D}"/>
            </c:ext>
          </c:extLst>
        </c:ser>
        <c:ser>
          <c:idx val="2"/>
          <c:order val="2"/>
          <c:tx>
            <c:strRef>
              <c:f>問12まちへの愛着!$V$5</c:f>
              <c:strCache>
                <c:ptCount val="1"/>
                <c:pt idx="0">
                  <c:v>事情が許せば
転出したい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549-4266-801E-89DFEACD148D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問12まちへの愛着!$S$4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問12まちへの愛着!$V$4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49-4266-801E-89DFEACD148D}"/>
            </c:ext>
          </c:extLst>
        </c:ser>
        <c:ser>
          <c:idx val="3"/>
          <c:order val="3"/>
          <c:tx>
            <c:strRef>
              <c:f>問12まちへの愛着!$W$5</c:f>
              <c:strCache>
                <c:ptCount val="1"/>
                <c:pt idx="0">
                  <c:v>転出する
つもりでいる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問12まちへの愛着!$S$4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問12まちへの愛着!$W$4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49-4266-801E-89DFEACD148D}"/>
            </c:ext>
          </c:extLst>
        </c:ser>
        <c:ser>
          <c:idx val="4"/>
          <c:order val="4"/>
          <c:tx>
            <c:strRef>
              <c:f>問12まちへの愛着!$X$5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549-4266-801E-89DFEACD148D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問12まちへの愛着!$S$4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問12まちへの愛着!$X$4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549-4266-801E-89DFEACD1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641550014581519"/>
          <c:y val="3.6865851473446634E-2"/>
          <c:w val="0.50178186060075824"/>
          <c:h val="0.945289988949662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'問12-1'!$R$4:$R$32</c:f>
              <c:strCache>
                <c:ptCount val="29"/>
                <c:pt idx="0">
                  <c:v>都心への交通の便がよい</c:v>
                </c:pt>
                <c:pt idx="1">
                  <c:v>豊かな自然がある</c:v>
                </c:pt>
                <c:pt idx="2">
                  <c:v>日常の買い物が便利</c:v>
                </c:pt>
                <c:pt idx="3">
                  <c:v>神代植物公園，野川公園などの公園</c:v>
                </c:pt>
                <c:pt idx="4">
                  <c:v>深大寺地域の歴史・観光資源</c:v>
                </c:pt>
                <c:pt idx="5">
                  <c:v>調布駅周辺のにぎわい</c:v>
                </c:pt>
                <c:pt idx="6">
                  <c:v>治安の面で安全・安心</c:v>
                </c:pt>
                <c:pt idx="7">
                  <c:v>歴史や伝統を感じられる</c:v>
                </c:pt>
                <c:pt idx="8">
                  <c:v>市内の交通の便が良い</c:v>
                </c:pt>
                <c:pt idx="9">
                  <c:v>農地や里山の風景がある</c:v>
                </c:pt>
                <c:pt idx="10">
                  <c:v>図書館が充実</c:v>
                </c:pt>
                <c:pt idx="11">
                  <c:v>好きな店や商店街がある</c:v>
                </c:pt>
                <c:pt idx="12">
                  <c:v>子育て環境が良い</c:v>
                </c:pt>
                <c:pt idx="13">
                  <c:v>「映画のまち調布」の取組</c:v>
                </c:pt>
                <c:pt idx="14">
                  <c:v>地域のふれあいがある</c:v>
                </c:pt>
                <c:pt idx="15">
                  <c:v>祭りやイベントが充実</c:v>
                </c:pt>
                <c:pt idx="16">
                  <c:v>「水木マンガの生まれた街 調布」の取組</c:v>
                </c:pt>
                <c:pt idx="17">
                  <c:v>地震などの災害への備えの面で安心・安全</c:v>
                </c:pt>
                <c:pt idx="18">
                  <c:v>サッカーＪリーグのチームのホームタウン</c:v>
                </c:pt>
                <c:pt idx="19">
                  <c:v>スポーツ活動が活発</c:v>
                </c:pt>
                <c:pt idx="20">
                  <c:v>土砂災害への備えの面で安心・安全</c:v>
                </c:pt>
                <c:pt idx="21">
                  <c:v>教育環境が良い</c:v>
                </c:pt>
                <c:pt idx="22">
                  <c:v>浸水被害への備えの面で安心・安全　</c:v>
                </c:pt>
                <c:pt idx="23">
                  <c:v>文化芸術活動が充実</c:v>
                </c:pt>
                <c:pt idx="24">
                  <c:v>ラグビーリーグワンのチームのホストエリア</c:v>
                </c:pt>
                <c:pt idx="25">
                  <c:v>プロ野球球団と連携している</c:v>
                </c:pt>
                <c:pt idx="26">
                  <c:v>特に理由はない</c:v>
                </c:pt>
                <c:pt idx="27">
                  <c:v>その他</c:v>
                </c:pt>
                <c:pt idx="28">
                  <c:v>無回答</c:v>
                </c:pt>
              </c:strCache>
            </c:strRef>
          </c:cat>
          <c:val>
            <c:numRef>
              <c:f>'問12-1'!$T$4:$T$32</c:f>
              <c:numCache>
                <c:formatCode>0.0"%"</c:formatCode>
                <c:ptCount val="29"/>
                <c:pt idx="0">
                  <c:v>75.417661097852033</c:v>
                </c:pt>
                <c:pt idx="1">
                  <c:v>62.370723945902945</c:v>
                </c:pt>
                <c:pt idx="2">
                  <c:v>53.142402545743835</c:v>
                </c:pt>
                <c:pt idx="3">
                  <c:v>40.891010342084328</c:v>
                </c:pt>
                <c:pt idx="4">
                  <c:v>37.947494033412887</c:v>
                </c:pt>
                <c:pt idx="5">
                  <c:v>32.4582338902148</c:v>
                </c:pt>
                <c:pt idx="6">
                  <c:v>31.901352426412092</c:v>
                </c:pt>
                <c:pt idx="7">
                  <c:v>22.195704057279237</c:v>
                </c:pt>
                <c:pt idx="8">
                  <c:v>21.877486077963404</c:v>
                </c:pt>
                <c:pt idx="9">
                  <c:v>15.43357199681782</c:v>
                </c:pt>
                <c:pt idx="10">
                  <c:v>14.399363564041368</c:v>
                </c:pt>
                <c:pt idx="11">
                  <c:v>14.319809069212411</c:v>
                </c:pt>
                <c:pt idx="12">
                  <c:v>13.762927605409706</c:v>
                </c:pt>
                <c:pt idx="13">
                  <c:v>13.365155131264917</c:v>
                </c:pt>
                <c:pt idx="14">
                  <c:v>11.535401750198886</c:v>
                </c:pt>
                <c:pt idx="15">
                  <c:v>11.058074781225139</c:v>
                </c:pt>
                <c:pt idx="16">
                  <c:v>11.058074781225139</c:v>
                </c:pt>
                <c:pt idx="17">
                  <c:v>10.023866348448687</c:v>
                </c:pt>
                <c:pt idx="18">
                  <c:v>9.9443118536197304</c:v>
                </c:pt>
                <c:pt idx="19">
                  <c:v>7.4781225139220364</c:v>
                </c:pt>
                <c:pt idx="20">
                  <c:v>7.0803500397772474</c:v>
                </c:pt>
                <c:pt idx="21">
                  <c:v>6.523468575974543</c:v>
                </c:pt>
                <c:pt idx="22">
                  <c:v>6.3643595863166267</c:v>
                </c:pt>
                <c:pt idx="23">
                  <c:v>4.9323786793953861</c:v>
                </c:pt>
                <c:pt idx="24">
                  <c:v>2.7844073190135243</c:v>
                </c:pt>
                <c:pt idx="25">
                  <c:v>1.1137629276054097</c:v>
                </c:pt>
                <c:pt idx="26">
                  <c:v>3.4208432776451869</c:v>
                </c:pt>
                <c:pt idx="27">
                  <c:v>2.7048528241845666</c:v>
                </c:pt>
                <c:pt idx="28">
                  <c:v>0.15910898965791567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8-4EC3-9CDF-96119AF47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5284072"/>
        <c:axId val="735287352"/>
      </c:barChart>
      <c:catAx>
        <c:axId val="735284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7352"/>
        <c:crosses val="autoZero"/>
        <c:auto val="1"/>
        <c:lblAlgn val="ctr"/>
        <c:lblOffset val="100"/>
        <c:noMultiLvlLbl val="0"/>
      </c:catAx>
      <c:valAx>
        <c:axId val="735287352"/>
        <c:scaling>
          <c:orientation val="minMax"/>
          <c:max val="80"/>
        </c:scaling>
        <c:delete val="0"/>
        <c:axPos val="t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4072"/>
        <c:crosses val="autoZero"/>
        <c:crossBetween val="between"/>
        <c:majorUnit val="20"/>
        <c:min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641550014581519"/>
          <c:y val="4.8124742214803971E-2"/>
          <c:w val="0.50178186060075824"/>
          <c:h val="0.9269943459575402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'問12-2'!$R$4:$R$23</c:f>
              <c:strCache>
                <c:ptCount val="20"/>
                <c:pt idx="0">
                  <c:v>通勤・通学など交通が不便だから</c:v>
                </c:pt>
                <c:pt idx="1">
                  <c:v>仕事の都合で</c:v>
                </c:pt>
                <c:pt idx="2">
                  <c:v>家族構成や家族の状況が変わったから</c:v>
                </c:pt>
                <c:pt idx="3">
                  <c:v>市内の交通が不便だから</c:v>
                </c:pt>
                <c:pt idx="4">
                  <c:v>近くに知人や親せきがいない，少ないから</c:v>
                </c:pt>
                <c:pt idx="5">
                  <c:v>家賃や地価が高いから</c:v>
                </c:pt>
                <c:pt idx="6">
                  <c:v>日常の買い物が不便だから</c:v>
                </c:pt>
                <c:pt idx="7">
                  <c:v>公共施設が不足しているから</c:v>
                </c:pt>
                <c:pt idx="8">
                  <c:v>浸水被害への備えに不安があるから</c:v>
                </c:pt>
                <c:pt idx="9">
                  <c:v>道路などの都市基盤が整っていないから</c:v>
                </c:pt>
                <c:pt idx="10">
                  <c:v>自然環境がよくないから</c:v>
                </c:pt>
                <c:pt idx="11">
                  <c:v>子育て環境がよくないから</c:v>
                </c:pt>
                <c:pt idx="12">
                  <c:v>治安の面で不安があるから</c:v>
                </c:pt>
                <c:pt idx="13">
                  <c:v>高齢者福祉がよくないから</c:v>
                </c:pt>
                <c:pt idx="14">
                  <c:v>地震などの災害への備えに不安があるから</c:v>
                </c:pt>
                <c:pt idx="15">
                  <c:v>土砂災害への備えに不安があるから</c:v>
                </c:pt>
                <c:pt idx="16">
                  <c:v>教育環境がよくないから</c:v>
                </c:pt>
                <c:pt idx="17">
                  <c:v>特に理由はない</c:v>
                </c:pt>
                <c:pt idx="18">
                  <c:v>その他</c:v>
                </c:pt>
                <c:pt idx="19">
                  <c:v>無回答</c:v>
                </c:pt>
              </c:strCache>
            </c:strRef>
          </c:cat>
          <c:val>
            <c:numRef>
              <c:f>'問12-2'!$T$4:$T$23</c:f>
              <c:numCache>
                <c:formatCode>0.0"%"</c:formatCode>
                <c:ptCount val="20"/>
                <c:pt idx="0">
                  <c:v>25</c:v>
                </c:pt>
                <c:pt idx="1">
                  <c:v>21.739130434782609</c:v>
                </c:pt>
                <c:pt idx="2">
                  <c:v>16.304347826086957</c:v>
                </c:pt>
                <c:pt idx="3">
                  <c:v>13.043478260869565</c:v>
                </c:pt>
                <c:pt idx="4">
                  <c:v>11.956521739130435</c:v>
                </c:pt>
                <c:pt idx="5">
                  <c:v>10.869565217391305</c:v>
                </c:pt>
                <c:pt idx="6">
                  <c:v>10.869565217391305</c:v>
                </c:pt>
                <c:pt idx="7">
                  <c:v>9.7826086956521738</c:v>
                </c:pt>
                <c:pt idx="8">
                  <c:v>6.5217391304347823</c:v>
                </c:pt>
                <c:pt idx="9">
                  <c:v>5.4347826086956523</c:v>
                </c:pt>
                <c:pt idx="10">
                  <c:v>4.3478260869565215</c:v>
                </c:pt>
                <c:pt idx="11">
                  <c:v>4.3478260869565215</c:v>
                </c:pt>
                <c:pt idx="12">
                  <c:v>3.2608695652173911</c:v>
                </c:pt>
                <c:pt idx="13">
                  <c:v>3.2608695652173911</c:v>
                </c:pt>
                <c:pt idx="14">
                  <c:v>1.0869565217391304</c:v>
                </c:pt>
                <c:pt idx="15">
                  <c:v>0</c:v>
                </c:pt>
                <c:pt idx="16">
                  <c:v>0</c:v>
                </c:pt>
                <c:pt idx="17">
                  <c:v>4.3478260869565215</c:v>
                </c:pt>
                <c:pt idx="18">
                  <c:v>32.608695652173914</c:v>
                </c:pt>
                <c:pt idx="19">
                  <c:v>1.0869565217391304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7-4B50-B14E-A01CFDBAC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5284072"/>
        <c:axId val="735287352"/>
      </c:barChart>
      <c:catAx>
        <c:axId val="735284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7352"/>
        <c:crosses val="autoZero"/>
        <c:auto val="1"/>
        <c:lblAlgn val="ctr"/>
        <c:lblOffset val="100"/>
        <c:noMultiLvlLbl val="0"/>
      </c:catAx>
      <c:valAx>
        <c:axId val="735287352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4072"/>
        <c:crosses val="autoZero"/>
        <c:crossBetween val="between"/>
        <c:majorUnit val="10"/>
        <c:min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10376509321507"/>
          <c:y val="0.15149789842703229"/>
          <c:w val="0.74166005768331478"/>
          <c:h val="0.8175499391247422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問11年齢層!$T$5</c:f>
              <c:strCache>
                <c:ptCount val="1"/>
                <c:pt idx="0">
                  <c:v>感じている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問11年齢層!$S$6:$S$14</c:f>
              <c:strCache>
                <c:ptCount val="9"/>
                <c:pt idx="0">
                  <c:v>16～19歳(n=30)</c:v>
                </c:pt>
                <c:pt idx="1">
                  <c:v>20～29歳(n=90)</c:v>
                </c:pt>
                <c:pt idx="2">
                  <c:v>30～39歳(n=165)</c:v>
                </c:pt>
                <c:pt idx="3">
                  <c:v>40～49歳(n=212)</c:v>
                </c:pt>
                <c:pt idx="4">
                  <c:v>50～59歳(n=270)</c:v>
                </c:pt>
                <c:pt idx="5">
                  <c:v>60～64歳(n=125)</c:v>
                </c:pt>
                <c:pt idx="6">
                  <c:v>65～69歳(n=103)</c:v>
                </c:pt>
                <c:pt idx="7">
                  <c:v>70～74歳(n=172)</c:v>
                </c:pt>
                <c:pt idx="8">
                  <c:v>75歳以上(n=193)</c:v>
                </c:pt>
              </c:strCache>
            </c:strRef>
          </c:cat>
          <c:val>
            <c:numRef>
              <c:f>問11年齢層!$T$6:$T$14</c:f>
              <c:numCache>
                <c:formatCode>0.0</c:formatCode>
                <c:ptCount val="9"/>
                <c:pt idx="0">
                  <c:v>93.333333333333329</c:v>
                </c:pt>
                <c:pt idx="1">
                  <c:v>75.555555555555557</c:v>
                </c:pt>
                <c:pt idx="2">
                  <c:v>80.606060606060609</c:v>
                </c:pt>
                <c:pt idx="3">
                  <c:v>85.377358490566039</c:v>
                </c:pt>
                <c:pt idx="4">
                  <c:v>83.333333333333343</c:v>
                </c:pt>
                <c:pt idx="5">
                  <c:v>79.2</c:v>
                </c:pt>
                <c:pt idx="6">
                  <c:v>86.40776699029125</c:v>
                </c:pt>
                <c:pt idx="7">
                  <c:v>80.813953488372093</c:v>
                </c:pt>
                <c:pt idx="8">
                  <c:v>81.865284974093271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0E-4BA3-AC22-7F71E5337BF7}"/>
            </c:ext>
          </c:extLst>
        </c:ser>
        <c:ser>
          <c:idx val="1"/>
          <c:order val="1"/>
          <c:tx>
            <c:strRef>
              <c:f>問11年齢層!$U$5</c:f>
              <c:strCache>
                <c:ptCount val="1"/>
                <c:pt idx="0">
                  <c:v>どちらともいえない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 w="9525">
              <a:solidFill>
                <a:schemeClr val="tx1"/>
              </a:solidFill>
            </a:ln>
            <a:effectLst/>
          </c:spPr>
          <c:invertIfNegative val="0"/>
          <c:dLbls>
            <c:dLbl>
              <c:idx val="6"/>
              <c:layout>
                <c:manualLayout>
                  <c:x val="-9.2869596243826888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6B-42E5-A75E-94E147ED91B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問11年齢層!$S$6:$S$14</c:f>
              <c:strCache>
                <c:ptCount val="9"/>
                <c:pt idx="0">
                  <c:v>16～19歳(n=30)</c:v>
                </c:pt>
                <c:pt idx="1">
                  <c:v>20～29歳(n=90)</c:v>
                </c:pt>
                <c:pt idx="2">
                  <c:v>30～39歳(n=165)</c:v>
                </c:pt>
                <c:pt idx="3">
                  <c:v>40～49歳(n=212)</c:v>
                </c:pt>
                <c:pt idx="4">
                  <c:v>50～59歳(n=270)</c:v>
                </c:pt>
                <c:pt idx="5">
                  <c:v>60～64歳(n=125)</c:v>
                </c:pt>
                <c:pt idx="6">
                  <c:v>65～69歳(n=103)</c:v>
                </c:pt>
                <c:pt idx="7">
                  <c:v>70～74歳(n=172)</c:v>
                </c:pt>
                <c:pt idx="8">
                  <c:v>75歳以上(n=193)</c:v>
                </c:pt>
              </c:strCache>
            </c:strRef>
          </c:cat>
          <c:val>
            <c:numRef>
              <c:f>問11年齢層!$U$6:$U$14</c:f>
              <c:numCache>
                <c:formatCode>0.0</c:formatCode>
                <c:ptCount val="9"/>
                <c:pt idx="0">
                  <c:v>0</c:v>
                </c:pt>
                <c:pt idx="1">
                  <c:v>3.3333333333333335</c:v>
                </c:pt>
                <c:pt idx="2">
                  <c:v>4.2424242424242431</c:v>
                </c:pt>
                <c:pt idx="3">
                  <c:v>2.8301886792452833</c:v>
                </c:pt>
                <c:pt idx="4">
                  <c:v>2.2222222222222223</c:v>
                </c:pt>
                <c:pt idx="5">
                  <c:v>2.4</c:v>
                </c:pt>
                <c:pt idx="6">
                  <c:v>0.97087378640776689</c:v>
                </c:pt>
                <c:pt idx="7">
                  <c:v>2.3255813953488373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0E-4BA3-AC22-7F71E5337BF7}"/>
            </c:ext>
          </c:extLst>
        </c:ser>
        <c:ser>
          <c:idx val="2"/>
          <c:order val="2"/>
          <c:tx>
            <c:strRef>
              <c:f>問11年齢層!$V$5</c:f>
              <c:strCache>
                <c:ptCount val="1"/>
                <c:pt idx="0">
                  <c:v>感じていない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5712301371468818E-3"/>
                  <c:y val="-4.36844112434663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C5-4DC2-A2A0-0C5963CE1662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EE-4CDA-9FFE-63C4A8ED5745}"/>
                </c:ext>
              </c:extLst>
            </c:dLbl>
            <c:dLbl>
              <c:idx val="2"/>
              <c:layout>
                <c:manualLayout>
                  <c:x val="-5.4926192928252664E-3"/>
                  <c:y val="2.447246541734730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EE-4CDA-9FFE-63C4A8ED5745}"/>
                </c:ext>
              </c:extLst>
            </c:dLbl>
            <c:dLbl>
              <c:idx val="3"/>
              <c:layout>
                <c:manualLayout>
                  <c:x val="-9.6120837624442158E-3"/>
                  <c:y val="2.447246541734730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EE-4CDA-9FFE-63C4A8ED5745}"/>
                </c:ext>
              </c:extLst>
            </c:dLbl>
            <c:dLbl>
              <c:idx val="4"/>
              <c:layout>
                <c:manualLayout>
                  <c:x val="-1.3731548232063165E-2"/>
                  <c:y val="3.670869813741683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EE-4CDA-9FFE-63C4A8ED5745}"/>
                </c:ext>
              </c:extLst>
            </c:dLbl>
            <c:dLbl>
              <c:idx val="5"/>
              <c:layout>
                <c:manualLayout>
                  <c:x val="-9.6120837624442158E-3"/>
                  <c:y val="4.894493084609048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0E-4BA3-AC22-7F71E5337BF7}"/>
                </c:ext>
              </c:extLst>
            </c:dLbl>
            <c:dLbl>
              <c:idx val="6"/>
              <c:layout>
                <c:manualLayout>
                  <c:x val="-9.5245745716430481E-3"/>
                  <c:y val="4.486618659847006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0E-4BA3-AC22-7F71E5337BF7}"/>
                </c:ext>
              </c:extLst>
            </c:dLbl>
            <c:dLbl>
              <c:idx val="7"/>
              <c:layout>
                <c:manualLayout>
                  <c:x val="-1.5104703055269684E-2"/>
                  <c:y val="2.447246541734730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0E-4BA3-AC22-7F71E5337BF7}"/>
                </c:ext>
              </c:extLst>
            </c:dLbl>
            <c:dLbl>
              <c:idx val="8"/>
              <c:layout>
                <c:manualLayout>
                  <c:x val="-1.5104703055269482E-2"/>
                  <c:y val="2.447246542874318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EE-4CDA-9FFE-63C4A8ED5745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問11年齢層!$S$6:$S$14</c:f>
              <c:strCache>
                <c:ptCount val="9"/>
                <c:pt idx="0">
                  <c:v>16～19歳(n=30)</c:v>
                </c:pt>
                <c:pt idx="1">
                  <c:v>20～29歳(n=90)</c:v>
                </c:pt>
                <c:pt idx="2">
                  <c:v>30～39歳(n=165)</c:v>
                </c:pt>
                <c:pt idx="3">
                  <c:v>40～49歳(n=212)</c:v>
                </c:pt>
                <c:pt idx="4">
                  <c:v>50～59歳(n=270)</c:v>
                </c:pt>
                <c:pt idx="5">
                  <c:v>60～64歳(n=125)</c:v>
                </c:pt>
                <c:pt idx="6">
                  <c:v>65～69歳(n=103)</c:v>
                </c:pt>
                <c:pt idx="7">
                  <c:v>70～74歳(n=172)</c:v>
                </c:pt>
                <c:pt idx="8">
                  <c:v>75歳以上(n=193)</c:v>
                </c:pt>
              </c:strCache>
            </c:strRef>
          </c:cat>
          <c:val>
            <c:numRef>
              <c:f>問11年齢層!$V$6:$V$14</c:f>
              <c:numCache>
                <c:formatCode>0.0</c:formatCode>
                <c:ptCount val="9"/>
                <c:pt idx="0">
                  <c:v>3.3333333333333335</c:v>
                </c:pt>
                <c:pt idx="1">
                  <c:v>21.111111111111111</c:v>
                </c:pt>
                <c:pt idx="2">
                  <c:v>13.333333333333334</c:v>
                </c:pt>
                <c:pt idx="3">
                  <c:v>11.320754716981133</c:v>
                </c:pt>
                <c:pt idx="4">
                  <c:v>14.074074074074074</c:v>
                </c:pt>
                <c:pt idx="5">
                  <c:v>18.399999999999999</c:v>
                </c:pt>
                <c:pt idx="6">
                  <c:v>12.621359223300971</c:v>
                </c:pt>
                <c:pt idx="7">
                  <c:v>16.279069767441861</c:v>
                </c:pt>
                <c:pt idx="8">
                  <c:v>15.025906735751295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0E-4BA3-AC22-7F71E5337BF7}"/>
            </c:ext>
          </c:extLst>
        </c:ser>
        <c:ser>
          <c:idx val="3"/>
          <c:order val="3"/>
          <c:tx>
            <c:strRef>
              <c:f>問11年齢層!$W$5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068584758522074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EE-4CDA-9FFE-63C4A8ED5745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問11年齢層!$S$6:$S$14</c:f>
              <c:strCache>
                <c:ptCount val="9"/>
                <c:pt idx="0">
                  <c:v>16～19歳(n=30)</c:v>
                </c:pt>
                <c:pt idx="1">
                  <c:v>20～29歳(n=90)</c:v>
                </c:pt>
                <c:pt idx="2">
                  <c:v>30～39歳(n=165)</c:v>
                </c:pt>
                <c:pt idx="3">
                  <c:v>40～49歳(n=212)</c:v>
                </c:pt>
                <c:pt idx="4">
                  <c:v>50～59歳(n=270)</c:v>
                </c:pt>
                <c:pt idx="5">
                  <c:v>60～64歳(n=125)</c:v>
                </c:pt>
                <c:pt idx="6">
                  <c:v>65～69歳(n=103)</c:v>
                </c:pt>
                <c:pt idx="7">
                  <c:v>70～74歳(n=172)</c:v>
                </c:pt>
                <c:pt idx="8">
                  <c:v>75歳以上(n=193)</c:v>
                </c:pt>
              </c:strCache>
            </c:strRef>
          </c:cat>
          <c:val>
            <c:numRef>
              <c:f>問11年齢層!$W$6:$W$14</c:f>
              <c:numCache>
                <c:formatCode>0.0</c:formatCode>
                <c:ptCount val="9"/>
                <c:pt idx="0">
                  <c:v>3.3333333333333335</c:v>
                </c:pt>
                <c:pt idx="1">
                  <c:v>0</c:v>
                </c:pt>
                <c:pt idx="2">
                  <c:v>1.8181818181818181</c:v>
                </c:pt>
                <c:pt idx="3">
                  <c:v>0.47169811320754718</c:v>
                </c:pt>
                <c:pt idx="4">
                  <c:v>0.37037037037037041</c:v>
                </c:pt>
                <c:pt idx="5">
                  <c:v>0</c:v>
                </c:pt>
                <c:pt idx="6">
                  <c:v>0</c:v>
                </c:pt>
                <c:pt idx="7">
                  <c:v>0.58139534883720934</c:v>
                </c:pt>
                <c:pt idx="8">
                  <c:v>3.1088082901554404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0E-4BA3-AC22-7F71E533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24212271973466E-2"/>
          <c:y val="0.17473118279569894"/>
          <c:w val="0.93563921469976508"/>
          <c:h val="0.677419354838709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問11年齢層!$T$5</c:f>
              <c:strCache>
                <c:ptCount val="1"/>
                <c:pt idx="0">
                  <c:v>感じている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79C-46EC-B282-1011BAA8CC7D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479C-46EC-B282-1011BAA8CC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問11年齢層!$S$4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問11年齢層!$T$4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9C-46EC-B282-1011BAA8CC7D}"/>
            </c:ext>
          </c:extLst>
        </c:ser>
        <c:ser>
          <c:idx val="1"/>
          <c:order val="1"/>
          <c:tx>
            <c:strRef>
              <c:f>問11年齢層!$U$5</c:f>
              <c:strCache>
                <c:ptCount val="1"/>
                <c:pt idx="0">
                  <c:v>どちらともいえない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79C-46EC-B282-1011BAA8CC7D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問11年齢層!$S$4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問11年齢層!$U$4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9C-46EC-B282-1011BAA8CC7D}"/>
            </c:ext>
          </c:extLst>
        </c:ser>
        <c:ser>
          <c:idx val="2"/>
          <c:order val="2"/>
          <c:tx>
            <c:strRef>
              <c:f>問11年齢層!$V$5</c:f>
              <c:strCache>
                <c:ptCount val="1"/>
                <c:pt idx="0">
                  <c:v>感じていない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79C-46EC-B282-1011BAA8CC7D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問11年齢層!$V$4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9C-46EC-B282-1011BAA8CC7D}"/>
            </c:ext>
          </c:extLst>
        </c:ser>
        <c:ser>
          <c:idx val="3"/>
          <c:order val="3"/>
          <c:tx>
            <c:strRef>
              <c:f>問11年齢層!$W$5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問11年齢層!$W$4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9C-46EC-B282-1011BAA8C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10376509321507"/>
          <c:y val="0.23941007374078241"/>
          <c:w val="0.74166005768331478"/>
          <c:h val="0.7296378337323219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問11地域!$T$5</c:f>
              <c:strCache>
                <c:ptCount val="1"/>
                <c:pt idx="0">
                  <c:v>感じている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問11地域!$S$6:$S$10</c:f>
              <c:strCache>
                <c:ptCount val="5"/>
                <c:pt idx="0">
                  <c:v>西部地域(n=254)</c:v>
                </c:pt>
                <c:pt idx="1">
                  <c:v>北部地域(n=295)</c:v>
                </c:pt>
                <c:pt idx="2">
                  <c:v>    南部地域
（中心市街地）
   (n=229)</c:v>
                </c:pt>
                <c:pt idx="3">
                  <c:v>          南部地域
（中心市街地以外）
         (n=253)</c:v>
                </c:pt>
                <c:pt idx="4">
                  <c:v>東部地域(n=325)</c:v>
                </c:pt>
              </c:strCache>
            </c:strRef>
          </c:cat>
          <c:val>
            <c:numRef>
              <c:f>問11地域!$T$6:$T$10</c:f>
              <c:numCache>
                <c:formatCode>0.0</c:formatCode>
                <c:ptCount val="5"/>
                <c:pt idx="0">
                  <c:v>81.496062992125985</c:v>
                </c:pt>
                <c:pt idx="1">
                  <c:v>83.050847457627114</c:v>
                </c:pt>
                <c:pt idx="2">
                  <c:v>85.1528384279476</c:v>
                </c:pt>
                <c:pt idx="3">
                  <c:v>86.956521739130437</c:v>
                </c:pt>
                <c:pt idx="4">
                  <c:v>77.538461538461533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4-41BF-846D-348E4C37DCAF}"/>
            </c:ext>
          </c:extLst>
        </c:ser>
        <c:ser>
          <c:idx val="1"/>
          <c:order val="1"/>
          <c:tx>
            <c:strRef>
              <c:f>問11地域!$U$5</c:f>
              <c:strCache>
                <c:ptCount val="1"/>
                <c:pt idx="0">
                  <c:v>どちらともいえない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問11地域!$S$6:$S$10</c:f>
              <c:strCache>
                <c:ptCount val="5"/>
                <c:pt idx="0">
                  <c:v>西部地域(n=254)</c:v>
                </c:pt>
                <c:pt idx="1">
                  <c:v>北部地域(n=295)</c:v>
                </c:pt>
                <c:pt idx="2">
                  <c:v>    南部地域
（中心市街地）
   (n=229)</c:v>
                </c:pt>
                <c:pt idx="3">
                  <c:v>          南部地域
（中心市街地以外）
         (n=253)</c:v>
                </c:pt>
                <c:pt idx="4">
                  <c:v>東部地域(n=325)</c:v>
                </c:pt>
              </c:strCache>
            </c:strRef>
          </c:cat>
          <c:val>
            <c:numRef>
              <c:f>問11地域!$U$6:$U$10</c:f>
              <c:numCache>
                <c:formatCode>0.0</c:formatCode>
                <c:ptCount val="5"/>
                <c:pt idx="0">
                  <c:v>3.1496062992125982</c:v>
                </c:pt>
                <c:pt idx="1">
                  <c:v>2.0338983050847457</c:v>
                </c:pt>
                <c:pt idx="2">
                  <c:v>0.87336244541484709</c:v>
                </c:pt>
                <c:pt idx="3">
                  <c:v>1.5810276679841897</c:v>
                </c:pt>
                <c:pt idx="4">
                  <c:v>2.7692307692307692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4-41BF-846D-348E4C37DCAF}"/>
            </c:ext>
          </c:extLst>
        </c:ser>
        <c:ser>
          <c:idx val="2"/>
          <c:order val="2"/>
          <c:tx>
            <c:strRef>
              <c:f>問11地域!$V$5</c:f>
              <c:strCache>
                <c:ptCount val="1"/>
                <c:pt idx="0">
                  <c:v>感じていない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4.11946446961905E-3"/>
                  <c:y val="3.845673137011719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DB-4F39-964C-5CEA03A973CF}"/>
                </c:ext>
              </c:extLst>
            </c:dLbl>
            <c:dLbl>
              <c:idx val="1"/>
              <c:layout>
                <c:manualLayout>
                  <c:x val="-1.6477857878475798E-2"/>
                  <c:y val="3.845673137011719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DB-4F39-964C-5CEA03A973CF}"/>
                </c:ext>
              </c:extLst>
            </c:dLbl>
            <c:dLbl>
              <c:idx val="2"/>
              <c:layout>
                <c:manualLayout>
                  <c:x val="-8.23892893923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C4-41BF-846D-348E4C37DCAF}"/>
                </c:ext>
              </c:extLst>
            </c:dLbl>
            <c:dLbl>
              <c:idx val="3"/>
              <c:layout>
                <c:manualLayout>
                  <c:x val="-1.0985238585650533E-2"/>
                  <c:y val="5.768509706412969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DB-4F39-964C-5CEA03A973CF}"/>
                </c:ext>
              </c:extLst>
            </c:dLbl>
            <c:dLbl>
              <c:idx val="4"/>
              <c:layout>
                <c:manualLayout>
                  <c:x val="-1.5104703055269482E-2"/>
                  <c:y val="1.153701941282593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DB-4F39-964C-5CEA03A973CF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問11地域!$S$6:$S$10</c:f>
              <c:strCache>
                <c:ptCount val="5"/>
                <c:pt idx="0">
                  <c:v>西部地域(n=254)</c:v>
                </c:pt>
                <c:pt idx="1">
                  <c:v>北部地域(n=295)</c:v>
                </c:pt>
                <c:pt idx="2">
                  <c:v>    南部地域
（中心市街地）
   (n=229)</c:v>
                </c:pt>
                <c:pt idx="3">
                  <c:v>          南部地域
（中心市街地以外）
         (n=253)</c:v>
                </c:pt>
                <c:pt idx="4">
                  <c:v>東部地域(n=325)</c:v>
                </c:pt>
              </c:strCache>
            </c:strRef>
          </c:cat>
          <c:val>
            <c:numRef>
              <c:f>問11地域!$V$6:$V$10</c:f>
              <c:numCache>
                <c:formatCode>0.0</c:formatCode>
                <c:ptCount val="5"/>
                <c:pt idx="0">
                  <c:v>14.173228346456693</c:v>
                </c:pt>
                <c:pt idx="1">
                  <c:v>13.220338983050848</c:v>
                </c:pt>
                <c:pt idx="2">
                  <c:v>13.537117903930133</c:v>
                </c:pt>
                <c:pt idx="3">
                  <c:v>10.671936758893279</c:v>
                </c:pt>
                <c:pt idx="4">
                  <c:v>19.076923076923077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C4-41BF-846D-348E4C37DCAF}"/>
            </c:ext>
          </c:extLst>
        </c:ser>
        <c:ser>
          <c:idx val="3"/>
          <c:order val="3"/>
          <c:tx>
            <c:strRef>
              <c:f>問11地域!$W$5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問11地域!$S$6:$S$10</c:f>
              <c:strCache>
                <c:ptCount val="5"/>
                <c:pt idx="0">
                  <c:v>西部地域(n=254)</c:v>
                </c:pt>
                <c:pt idx="1">
                  <c:v>北部地域(n=295)</c:v>
                </c:pt>
                <c:pt idx="2">
                  <c:v>    南部地域
（中心市街地）
   (n=229)</c:v>
                </c:pt>
                <c:pt idx="3">
                  <c:v>          南部地域
（中心市街地以外）
         (n=253)</c:v>
                </c:pt>
                <c:pt idx="4">
                  <c:v>東部地域(n=325)</c:v>
                </c:pt>
              </c:strCache>
            </c:strRef>
          </c:cat>
          <c:val>
            <c:numRef>
              <c:f>問11地域!$W$6:$W$10</c:f>
              <c:numCache>
                <c:formatCode>0.0</c:formatCode>
                <c:ptCount val="5"/>
                <c:pt idx="0">
                  <c:v>1.1811023622047243</c:v>
                </c:pt>
                <c:pt idx="1">
                  <c:v>1.6949152542372881</c:v>
                </c:pt>
                <c:pt idx="2">
                  <c:v>0.43668122270742354</c:v>
                </c:pt>
                <c:pt idx="3">
                  <c:v>0.79051383399209485</c:v>
                </c:pt>
                <c:pt idx="4">
                  <c:v>0.61538461538461542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C4-41BF-846D-348E4C37D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67765142712572"/>
          <c:y val="0.17473118279569894"/>
          <c:w val="0.88008014040157267"/>
          <c:h val="0.677419354838709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問11地域!$T$5</c:f>
              <c:strCache>
                <c:ptCount val="1"/>
                <c:pt idx="0">
                  <c:v>感じている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890-4C9D-A665-AC319A8C9EA0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2890-4C9D-A665-AC319A8C9E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問11地域!$S$4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問11地域!$T$4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90-4C9D-A665-AC319A8C9EA0}"/>
            </c:ext>
          </c:extLst>
        </c:ser>
        <c:ser>
          <c:idx val="1"/>
          <c:order val="1"/>
          <c:tx>
            <c:strRef>
              <c:f>問11地域!$U$5</c:f>
              <c:strCache>
                <c:ptCount val="1"/>
                <c:pt idx="0">
                  <c:v>どちらともいえない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890-4C9D-A665-AC319A8C9EA0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問11地域!$S$4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問11地域!$U$4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90-4C9D-A665-AC319A8C9EA0}"/>
            </c:ext>
          </c:extLst>
        </c:ser>
        <c:ser>
          <c:idx val="2"/>
          <c:order val="2"/>
          <c:tx>
            <c:strRef>
              <c:f>問11地域!$V$5</c:f>
              <c:strCache>
                <c:ptCount val="1"/>
                <c:pt idx="0">
                  <c:v>感じていない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890-4C9D-A665-AC319A8C9EA0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問11地域!$S$4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問11地域!$V$4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90-4C9D-A665-AC319A8C9EA0}"/>
            </c:ext>
          </c:extLst>
        </c:ser>
        <c:ser>
          <c:idx val="3"/>
          <c:order val="3"/>
          <c:tx>
            <c:strRef>
              <c:f>問11地域!$W$5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問11地域!$S$4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問11地域!$W$4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90-4C9D-A665-AC319A8C9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10376509321507"/>
          <c:y val="0.20928282841049364"/>
          <c:w val="0.74166005768331478"/>
          <c:h val="0.7512043578822310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問11居住年!$T$5</c:f>
              <c:strCache>
                <c:ptCount val="1"/>
                <c:pt idx="0">
                  <c:v>感じている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問11居住年!$S$6:$S$11</c:f>
              <c:strCache>
                <c:ptCount val="6"/>
                <c:pt idx="0">
                  <c:v>３年未満(n=109)</c:v>
                </c:pt>
                <c:pt idx="1">
                  <c:v>３年以上５年未満
          (n=85)</c:v>
                </c:pt>
                <c:pt idx="2">
                  <c:v>５年以上10年未満
          (n=157)</c:v>
                </c:pt>
                <c:pt idx="3">
                  <c:v>10年以上20年未満
            (n=301)</c:v>
                </c:pt>
                <c:pt idx="4">
                  <c:v>20年以上30年未満
            (n=253)</c:v>
                </c:pt>
                <c:pt idx="5">
                  <c:v>30年以上(n=455)</c:v>
                </c:pt>
              </c:strCache>
            </c:strRef>
          </c:cat>
          <c:val>
            <c:numRef>
              <c:f>問11居住年!$T$6:$T$11</c:f>
              <c:numCache>
                <c:formatCode>0.0</c:formatCode>
                <c:ptCount val="6"/>
                <c:pt idx="0">
                  <c:v>69.724770642201833</c:v>
                </c:pt>
                <c:pt idx="1">
                  <c:v>88.235294117647058</c:v>
                </c:pt>
                <c:pt idx="2">
                  <c:v>77.70700636942675</c:v>
                </c:pt>
                <c:pt idx="3">
                  <c:v>82.059800664451828</c:v>
                </c:pt>
                <c:pt idx="4">
                  <c:v>84.189723320158109</c:v>
                </c:pt>
                <c:pt idx="5">
                  <c:v>86.593406593406598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B-4F25-86C6-0C9E2CA328C5}"/>
            </c:ext>
          </c:extLst>
        </c:ser>
        <c:ser>
          <c:idx val="1"/>
          <c:order val="1"/>
          <c:tx>
            <c:strRef>
              <c:f>問11居住年!$U$5</c:f>
              <c:strCache>
                <c:ptCount val="1"/>
                <c:pt idx="0">
                  <c:v>どちらともいえない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問11居住年!$S$6:$S$11</c:f>
              <c:strCache>
                <c:ptCount val="6"/>
                <c:pt idx="0">
                  <c:v>３年未満(n=109)</c:v>
                </c:pt>
                <c:pt idx="1">
                  <c:v>３年以上５年未満
          (n=85)</c:v>
                </c:pt>
                <c:pt idx="2">
                  <c:v>５年以上10年未満
          (n=157)</c:v>
                </c:pt>
                <c:pt idx="3">
                  <c:v>10年以上20年未満
            (n=301)</c:v>
                </c:pt>
                <c:pt idx="4">
                  <c:v>20年以上30年未満
            (n=253)</c:v>
                </c:pt>
                <c:pt idx="5">
                  <c:v>30年以上(n=455)</c:v>
                </c:pt>
              </c:strCache>
            </c:strRef>
          </c:cat>
          <c:val>
            <c:numRef>
              <c:f>問11居住年!$U$6:$U$11</c:f>
              <c:numCache>
                <c:formatCode>0.0</c:formatCode>
                <c:ptCount val="6"/>
                <c:pt idx="0">
                  <c:v>7.3394495412844041</c:v>
                </c:pt>
                <c:pt idx="1">
                  <c:v>0</c:v>
                </c:pt>
                <c:pt idx="2">
                  <c:v>1.910828025477707</c:v>
                </c:pt>
                <c:pt idx="3">
                  <c:v>2.3255813953488373</c:v>
                </c:pt>
                <c:pt idx="4">
                  <c:v>3.1620553359683794</c:v>
                </c:pt>
                <c:pt idx="5">
                  <c:v>0.87912087912087911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7B-4F25-86C6-0C9E2CA328C5}"/>
            </c:ext>
          </c:extLst>
        </c:ser>
        <c:ser>
          <c:idx val="2"/>
          <c:order val="2"/>
          <c:tx>
            <c:strRef>
              <c:f>問11居住年!$V$5</c:f>
              <c:strCache>
                <c:ptCount val="1"/>
                <c:pt idx="0">
                  <c:v>感じていない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4.2507970244420826E-3"/>
                  <c:y val="1.7595565917388819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2C-49F0-B75B-014BF55E44F0}"/>
                </c:ext>
              </c:extLst>
            </c:dLbl>
            <c:dLbl>
              <c:idx val="4"/>
              <c:layout>
                <c:manualLayout>
                  <c:x val="-1.1215298406508964E-2"/>
                  <c:y val="1.56944860760182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2C-49F0-B75B-014BF55E44F0}"/>
                </c:ext>
              </c:extLst>
            </c:dLbl>
            <c:dLbl>
              <c:idx val="5"/>
              <c:layout>
                <c:manualLayout>
                  <c:x val="-1.028849077180974E-2"/>
                  <c:y val="1.6851826106006413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2C-49F0-B75B-014BF55E44F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問11居住年!$S$6:$S$11</c:f>
              <c:strCache>
                <c:ptCount val="6"/>
                <c:pt idx="0">
                  <c:v>３年未満(n=109)</c:v>
                </c:pt>
                <c:pt idx="1">
                  <c:v>３年以上５年未満
          (n=85)</c:v>
                </c:pt>
                <c:pt idx="2">
                  <c:v>５年以上10年未満
          (n=157)</c:v>
                </c:pt>
                <c:pt idx="3">
                  <c:v>10年以上20年未満
            (n=301)</c:v>
                </c:pt>
                <c:pt idx="4">
                  <c:v>20年以上30年未満
            (n=253)</c:v>
                </c:pt>
                <c:pt idx="5">
                  <c:v>30年以上(n=455)</c:v>
                </c:pt>
              </c:strCache>
            </c:strRef>
          </c:cat>
          <c:val>
            <c:numRef>
              <c:f>問11居住年!$V$6:$V$11</c:f>
              <c:numCache>
                <c:formatCode>0.0</c:formatCode>
                <c:ptCount val="6"/>
                <c:pt idx="0">
                  <c:v>22.935779816513762</c:v>
                </c:pt>
                <c:pt idx="1">
                  <c:v>11.76470588235294</c:v>
                </c:pt>
                <c:pt idx="2">
                  <c:v>19.745222929936308</c:v>
                </c:pt>
                <c:pt idx="3">
                  <c:v>14.950166112956811</c:v>
                </c:pt>
                <c:pt idx="4">
                  <c:v>12.252964426877471</c:v>
                </c:pt>
                <c:pt idx="5">
                  <c:v>12.087912087912088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7B-4F25-86C6-0C9E2CA328C5}"/>
            </c:ext>
          </c:extLst>
        </c:ser>
        <c:ser>
          <c:idx val="3"/>
          <c:order val="3"/>
          <c:tx>
            <c:strRef>
              <c:f>問11居住年!$W$5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2.258880232957044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7B-4F25-86C6-0C9E2CA328C5}"/>
                </c:ext>
              </c:extLst>
            </c:dLbl>
            <c:dLbl>
              <c:idx val="5"/>
              <c:layout>
                <c:manualLayout>
                  <c:x val="2.4444760557958949E-2"/>
                  <c:y val="1.56944860760182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7B-4F25-86C6-0C9E2CA328C5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問11居住年!$S$6:$S$11</c:f>
              <c:strCache>
                <c:ptCount val="6"/>
                <c:pt idx="0">
                  <c:v>３年未満(n=109)</c:v>
                </c:pt>
                <c:pt idx="1">
                  <c:v>３年以上５年未満
          (n=85)</c:v>
                </c:pt>
                <c:pt idx="2">
                  <c:v>５年以上10年未満
          (n=157)</c:v>
                </c:pt>
                <c:pt idx="3">
                  <c:v>10年以上20年未満
            (n=301)</c:v>
                </c:pt>
                <c:pt idx="4">
                  <c:v>20年以上30年未満
            (n=253)</c:v>
                </c:pt>
                <c:pt idx="5">
                  <c:v>30年以上(n=455)</c:v>
                </c:pt>
              </c:strCache>
            </c:strRef>
          </c:cat>
          <c:val>
            <c:numRef>
              <c:f>問11居住年!$W$6:$W$11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0.63694267515923575</c:v>
                </c:pt>
                <c:pt idx="3">
                  <c:v>0.66445182724252494</c:v>
                </c:pt>
                <c:pt idx="4">
                  <c:v>0.39525691699604742</c:v>
                </c:pt>
                <c:pt idx="5">
                  <c:v>0.43956043956043955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7B-4F25-86C6-0C9E2CA32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24212271973466E-2"/>
          <c:y val="0.17473118279569894"/>
          <c:w val="0.93359368324025604"/>
          <c:h val="0.677419354838709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問11居住年!$T$5</c:f>
              <c:strCache>
                <c:ptCount val="1"/>
                <c:pt idx="0">
                  <c:v>感じている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E9E-4FAD-993D-593A3612E50C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AE9E-4FAD-993D-593A3612E5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問11居住年!$S$4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問11居住年!$T$4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9E-4FAD-993D-593A3612E50C}"/>
            </c:ext>
          </c:extLst>
        </c:ser>
        <c:ser>
          <c:idx val="1"/>
          <c:order val="1"/>
          <c:tx>
            <c:strRef>
              <c:f>問11居住年!$U$5</c:f>
              <c:strCache>
                <c:ptCount val="1"/>
                <c:pt idx="0">
                  <c:v>どちらともいえない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9E-4FAD-993D-593A3612E50C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問11居住年!$S$4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問11居住年!$U$4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9E-4FAD-993D-593A3612E50C}"/>
            </c:ext>
          </c:extLst>
        </c:ser>
        <c:ser>
          <c:idx val="2"/>
          <c:order val="2"/>
          <c:tx>
            <c:strRef>
              <c:f>問11居住年!$V$5</c:f>
              <c:strCache>
                <c:ptCount val="1"/>
                <c:pt idx="0">
                  <c:v>感じていない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E9E-4FAD-993D-593A3612E50C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問11居住年!$S$4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問11居住年!$V$4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9E-4FAD-993D-593A3612E50C}"/>
            </c:ext>
          </c:extLst>
        </c:ser>
        <c:ser>
          <c:idx val="3"/>
          <c:order val="3"/>
          <c:tx>
            <c:strRef>
              <c:f>問11居住年!$W$5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E9E-4FAD-993D-593A3612E50C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問11居住年!$S$4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問11居住年!$W$4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9E-4FAD-993D-593A3612E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43-4485-8A68-26E28CBBDDA2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43-4485-8A68-26E28CBBDDA2}"/>
              </c:ext>
            </c:extLst>
          </c:dPt>
          <c:dPt>
            <c:idx val="2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43-4485-8A68-26E28CBBDDA2}"/>
              </c:ext>
            </c:extLst>
          </c:dPt>
          <c:dPt>
            <c:idx val="3"/>
            <c:bubble3D val="0"/>
            <c:spPr>
              <a:pattFill prst="smGrid">
                <a:fgClr>
                  <a:schemeClr val="bg1"/>
                </a:fgClr>
                <a:bgClr>
                  <a:srgbClr val="FF5050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743-4485-8A68-26E28CBBDDA2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743-4485-8A68-26E28CBBDDA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7CDA7B2-413F-4E77-899C-AA96BF471C2D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A050698-4639-4FB5-B6DD-952475C4879C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743-4485-8A68-26E28CBBDDA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68C86B2-D2EB-4FAB-AA1C-76233D25737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1A73EF-8A11-4E94-AE70-C4FF1361563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743-4485-8A68-26E28CBBDDA2}"/>
                </c:ext>
              </c:extLst>
            </c:dLbl>
            <c:dLbl>
              <c:idx val="2"/>
              <c:layout>
                <c:manualLayout>
                  <c:x val="-0.10236724248240565"/>
                  <c:y val="9.9923136049192951E-2"/>
                </c:manualLayout>
              </c:layout>
              <c:tx>
                <c:rich>
                  <a:bodyPr/>
                  <a:lstStyle/>
                  <a:p>
                    <a:fld id="{7AAF34C2-65F3-4908-A127-8CBF745FC76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38A4451-4594-45F8-8425-F5A999770AE3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743-4485-8A68-26E28CBBDDA2}"/>
                </c:ext>
              </c:extLst>
            </c:dLbl>
            <c:dLbl>
              <c:idx val="3"/>
              <c:layout>
                <c:manualLayout>
                  <c:x val="-6.8244828321603751E-2"/>
                  <c:y val="2.3059185242121433E-2"/>
                </c:manualLayout>
              </c:layout>
              <c:tx>
                <c:rich>
                  <a:bodyPr/>
                  <a:lstStyle/>
                  <a:p>
                    <a:fld id="{533AA94F-9936-45FC-884E-257278D0D8E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733E34B-1CE1-4EFC-B631-7FF20EC7F70E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743-4485-8A68-26E28CBBDDA2}"/>
                </c:ext>
              </c:extLst>
            </c:dLbl>
            <c:dLbl>
              <c:idx val="4"/>
              <c:layout>
                <c:manualLayout>
                  <c:x val="0"/>
                  <c:y val="-7.6863950807071367E-3"/>
                </c:manualLayout>
              </c:layout>
              <c:tx>
                <c:rich>
                  <a:bodyPr/>
                  <a:lstStyle/>
                  <a:p>
                    <a:fld id="{1994B475-41BC-45C8-A85B-4EDAE1E9CF3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63B49D98-C5C9-4560-9F91-FEE43B8189F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7743-4485-8A68-26E28CBBDD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問12!$N$4:$N$8</c:f>
              <c:strCache>
                <c:ptCount val="5"/>
                <c:pt idx="0">
                  <c:v>住み続ける
つもりでいる</c:v>
                </c:pt>
                <c:pt idx="1">
                  <c:v>事情が許せば
住み続けたい</c:v>
                </c:pt>
                <c:pt idx="2">
                  <c:v>事情が許せば
転出したい</c:v>
                </c:pt>
                <c:pt idx="3">
                  <c:v>転出する
つもりでいる</c:v>
                </c:pt>
                <c:pt idx="4">
                  <c:v>（無効回答）</c:v>
                </c:pt>
              </c:strCache>
            </c:strRef>
          </c:cat>
          <c:val>
            <c:numRef>
              <c:f>問12!$P$4:$P$8</c:f>
              <c:numCache>
                <c:formatCode>0.0"%"</c:formatCode>
                <c:ptCount val="5"/>
                <c:pt idx="0">
                  <c:v>65.547445255474457</c:v>
                </c:pt>
                <c:pt idx="1">
                  <c:v>26.204379562043794</c:v>
                </c:pt>
                <c:pt idx="2">
                  <c:v>4.3065693430656937</c:v>
                </c:pt>
                <c:pt idx="3">
                  <c:v>2.4087591240875912</c:v>
                </c:pt>
                <c:pt idx="4">
                  <c:v>1.5328467153284671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743-4485-8A68-26E28CBBD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10376509321507"/>
          <c:y val="0.2099387014825394"/>
          <c:w val="0.74166005768331478"/>
          <c:h val="0.7500821947818320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問12経年!$T$5</c:f>
              <c:strCache>
                <c:ptCount val="1"/>
                <c:pt idx="0">
                  <c:v>住み続ける
つもりでいる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問12経年!$S$7:$S$12</c:f>
              <c:strCache>
                <c:ptCount val="6"/>
                <c:pt idx="0">
                  <c:v>R2(n=1,378)</c:v>
                </c:pt>
                <c:pt idx="1">
                  <c:v>R3(n=1,105)</c:v>
                </c:pt>
                <c:pt idx="2">
                  <c:v>R4(n=1,193)</c:v>
                </c:pt>
                <c:pt idx="3">
                  <c:v>R5(n=1,211)</c:v>
                </c:pt>
                <c:pt idx="4">
                  <c:v>R6(n=1,210)</c:v>
                </c:pt>
                <c:pt idx="5">
                  <c:v>R7(n=1,370)</c:v>
                </c:pt>
              </c:strCache>
            </c:strRef>
          </c:cat>
          <c:val>
            <c:numRef>
              <c:f>問12経年!$T$7:$T$12</c:f>
              <c:numCache>
                <c:formatCode>0.0</c:formatCode>
                <c:ptCount val="6"/>
                <c:pt idx="0">
                  <c:v>61.53846153846154</c:v>
                </c:pt>
                <c:pt idx="1">
                  <c:v>63</c:v>
                </c:pt>
                <c:pt idx="2">
                  <c:v>62.7</c:v>
                </c:pt>
                <c:pt idx="3">
                  <c:v>63.3</c:v>
                </c:pt>
                <c:pt idx="4">
                  <c:v>59.6</c:v>
                </c:pt>
                <c:pt idx="5">
                  <c:v>65.5474452554745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A-486F-95B3-3DBE14102D3E}"/>
            </c:ext>
          </c:extLst>
        </c:ser>
        <c:ser>
          <c:idx val="1"/>
          <c:order val="1"/>
          <c:tx>
            <c:strRef>
              <c:f>問12経年!$U$5</c:f>
              <c:strCache>
                <c:ptCount val="1"/>
                <c:pt idx="0">
                  <c:v>事情が許せば
住み続けたい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問12経年!$S$7:$S$12</c:f>
              <c:strCache>
                <c:ptCount val="6"/>
                <c:pt idx="0">
                  <c:v>R2(n=1,378)</c:v>
                </c:pt>
                <c:pt idx="1">
                  <c:v>R3(n=1,105)</c:v>
                </c:pt>
                <c:pt idx="2">
                  <c:v>R4(n=1,193)</c:v>
                </c:pt>
                <c:pt idx="3">
                  <c:v>R5(n=1,211)</c:v>
                </c:pt>
                <c:pt idx="4">
                  <c:v>R6(n=1,210)</c:v>
                </c:pt>
                <c:pt idx="5">
                  <c:v>R7(n=1,370)</c:v>
                </c:pt>
              </c:strCache>
            </c:strRef>
          </c:cat>
          <c:val>
            <c:numRef>
              <c:f>問12経年!$U$7:$U$12</c:f>
              <c:numCache>
                <c:formatCode>0.0</c:formatCode>
                <c:ptCount val="6"/>
                <c:pt idx="0">
                  <c:v>24.310595065312047</c:v>
                </c:pt>
                <c:pt idx="1">
                  <c:v>26.4</c:v>
                </c:pt>
                <c:pt idx="2">
                  <c:v>26.2</c:v>
                </c:pt>
                <c:pt idx="3">
                  <c:v>24.4</c:v>
                </c:pt>
                <c:pt idx="4">
                  <c:v>28.8</c:v>
                </c:pt>
                <c:pt idx="5">
                  <c:v>26.204379562043801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A-486F-95B3-3DBE14102D3E}"/>
            </c:ext>
          </c:extLst>
        </c:ser>
        <c:ser>
          <c:idx val="2"/>
          <c:order val="2"/>
          <c:tx>
            <c:strRef>
              <c:f>問12経年!$V$5</c:f>
              <c:strCache>
                <c:ptCount val="1"/>
                <c:pt idx="0">
                  <c:v>事情が許せば
転出したい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5"/>
              <c:layout>
                <c:manualLayout>
                  <c:x val="-9.9185263903649647E-3"/>
                  <c:y val="3.5160266664802984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6F-4F25-BA86-1887A66DE481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問12経年!$S$7:$S$12</c:f>
              <c:strCache>
                <c:ptCount val="6"/>
                <c:pt idx="0">
                  <c:v>R2(n=1,378)</c:v>
                </c:pt>
                <c:pt idx="1">
                  <c:v>R3(n=1,105)</c:v>
                </c:pt>
                <c:pt idx="2">
                  <c:v>R4(n=1,193)</c:v>
                </c:pt>
                <c:pt idx="3">
                  <c:v>R5(n=1,211)</c:v>
                </c:pt>
                <c:pt idx="4">
                  <c:v>R6(n=1,210)</c:v>
                </c:pt>
                <c:pt idx="5">
                  <c:v>R7(n=1,370)</c:v>
                </c:pt>
              </c:strCache>
            </c:strRef>
          </c:cat>
          <c:val>
            <c:numRef>
              <c:f>問12経年!$V$7:$V$12</c:f>
              <c:numCache>
                <c:formatCode>0.0</c:formatCode>
                <c:ptCount val="6"/>
                <c:pt idx="0">
                  <c:v>8.0551523947750372</c:v>
                </c:pt>
                <c:pt idx="1">
                  <c:v>6.1</c:v>
                </c:pt>
                <c:pt idx="2">
                  <c:v>6</c:v>
                </c:pt>
                <c:pt idx="3">
                  <c:v>6.9</c:v>
                </c:pt>
                <c:pt idx="4">
                  <c:v>6</c:v>
                </c:pt>
                <c:pt idx="5">
                  <c:v>4.3065693430656902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9A-486F-95B3-3DBE14102D3E}"/>
            </c:ext>
          </c:extLst>
        </c:ser>
        <c:ser>
          <c:idx val="3"/>
          <c:order val="3"/>
          <c:tx>
            <c:strRef>
              <c:f>問12経年!$W$5</c:f>
              <c:strCache>
                <c:ptCount val="1"/>
                <c:pt idx="0">
                  <c:v>転出する
つもりでいる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5"/>
              <c:layout>
                <c:manualLayout>
                  <c:x val="-1.0390717136407391E-16"/>
                  <c:y val="1.637277502959138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6F-4F25-BA86-1887A66DE481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問12経年!$S$7:$S$12</c:f>
              <c:strCache>
                <c:ptCount val="6"/>
                <c:pt idx="0">
                  <c:v>R2(n=1,378)</c:v>
                </c:pt>
                <c:pt idx="1">
                  <c:v>R3(n=1,105)</c:v>
                </c:pt>
                <c:pt idx="2">
                  <c:v>R4(n=1,193)</c:v>
                </c:pt>
                <c:pt idx="3">
                  <c:v>R5(n=1,211)</c:v>
                </c:pt>
                <c:pt idx="4">
                  <c:v>R6(n=1,210)</c:v>
                </c:pt>
                <c:pt idx="5">
                  <c:v>R7(n=1,370)</c:v>
                </c:pt>
              </c:strCache>
            </c:strRef>
          </c:cat>
          <c:val>
            <c:numRef>
              <c:f>問12経年!$W$7:$W$12</c:f>
              <c:numCache>
                <c:formatCode>0.0</c:formatCode>
                <c:ptCount val="6"/>
                <c:pt idx="0">
                  <c:v>3.6284470246734397</c:v>
                </c:pt>
                <c:pt idx="1">
                  <c:v>3.3</c:v>
                </c:pt>
                <c:pt idx="2">
                  <c:v>3.4</c:v>
                </c:pt>
                <c:pt idx="3">
                  <c:v>3.6</c:v>
                </c:pt>
                <c:pt idx="4">
                  <c:v>3.6</c:v>
                </c:pt>
                <c:pt idx="5">
                  <c:v>2.4087591240875903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9A-486F-95B3-3DBE14102D3E}"/>
            </c:ext>
          </c:extLst>
        </c:ser>
        <c:ser>
          <c:idx val="4"/>
          <c:order val="4"/>
          <c:tx>
            <c:strRef>
              <c:f>問12経年!$X$5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問12経年!$S$7:$S$12</c:f>
              <c:strCache>
                <c:ptCount val="6"/>
                <c:pt idx="0">
                  <c:v>R2(n=1,378)</c:v>
                </c:pt>
                <c:pt idx="1">
                  <c:v>R3(n=1,105)</c:v>
                </c:pt>
                <c:pt idx="2">
                  <c:v>R4(n=1,193)</c:v>
                </c:pt>
                <c:pt idx="3">
                  <c:v>R5(n=1,211)</c:v>
                </c:pt>
                <c:pt idx="4">
                  <c:v>R6(n=1,210)</c:v>
                </c:pt>
                <c:pt idx="5">
                  <c:v>R7(n=1,370)</c:v>
                </c:pt>
              </c:strCache>
            </c:strRef>
          </c:cat>
          <c:val>
            <c:numRef>
              <c:f>問12経年!$X$7:$X$12</c:f>
              <c:numCache>
                <c:formatCode>0.0</c:formatCode>
                <c:ptCount val="6"/>
                <c:pt idx="0">
                  <c:v>2.467343976777939</c:v>
                </c:pt>
                <c:pt idx="1">
                  <c:v>1.3</c:v>
                </c:pt>
                <c:pt idx="2">
                  <c:v>1.8</c:v>
                </c:pt>
                <c:pt idx="3">
                  <c:v>1.8</c:v>
                </c:pt>
                <c:pt idx="4">
                  <c:v>2</c:v>
                </c:pt>
                <c:pt idx="5">
                  <c:v>1.5328467153284699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9A-486F-95B3-3DBE14102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#,##0_);[Red]\(#,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</xdr:row>
      <xdr:rowOff>243840</xdr:rowOff>
    </xdr:from>
    <xdr:to>
      <xdr:col>10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FC5D327-89A3-4552-85F0-0836BD601D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205739</xdr:rowOff>
    </xdr:from>
    <xdr:to>
      <xdr:col>14</xdr:col>
      <xdr:colOff>0</xdr:colOff>
      <xdr:row>53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FE94002-1111-47C2-9BD5-8266C169C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205740</xdr:rowOff>
    </xdr:from>
    <xdr:to>
      <xdr:col>14</xdr:col>
      <xdr:colOff>0</xdr:colOff>
      <xdr:row>45</xdr:row>
      <xdr:rowOff>9526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37601F5-CF90-4B48-8A82-390624B04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14</xdr:col>
      <xdr:colOff>0</xdr:colOff>
      <xdr:row>30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EC3AEC45-CF36-4A3E-9589-7959468CD9B8}"/>
            </a:ext>
          </a:extLst>
        </xdr:cNvPr>
        <xdr:cNvGrpSpPr/>
      </xdr:nvGrpSpPr>
      <xdr:grpSpPr>
        <a:xfrm>
          <a:off x="266700" y="742950"/>
          <a:ext cx="8928100" cy="6686550"/>
          <a:chOff x="266700" y="742950"/>
          <a:chExt cx="9248775" cy="8172450"/>
        </a:xfrm>
      </xdr:grpSpPr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49CB8DDB-0516-442B-BF5A-DB031AB36731}"/>
              </a:ext>
            </a:extLst>
          </xdr:cNvPr>
          <xdr:cNvGraphicFramePr>
            <a:graphicFrameLocks/>
          </xdr:cNvGraphicFramePr>
        </xdr:nvGraphicFramePr>
        <xdr:xfrm>
          <a:off x="266700" y="742950"/>
          <a:ext cx="9248775" cy="81724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6A091C20-8096-4EA2-9616-5C70028605A1}"/>
              </a:ext>
            </a:extLst>
          </xdr:cNvPr>
          <xdr:cNvGraphicFramePr>
            <a:graphicFrameLocks/>
          </xdr:cNvGraphicFramePr>
        </xdr:nvGraphicFramePr>
        <xdr:xfrm>
          <a:off x="1750830" y="819149"/>
          <a:ext cx="7345546" cy="914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1</xdr:rowOff>
    </xdr:from>
    <xdr:to>
      <xdr:col>14</xdr:col>
      <xdr:colOff>0</xdr:colOff>
      <xdr:row>23</xdr:row>
      <xdr:rowOff>1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A57B6548-C604-4C3D-B213-1A907CD78A8F}"/>
            </a:ext>
          </a:extLst>
        </xdr:cNvPr>
        <xdr:cNvGrpSpPr/>
      </xdr:nvGrpSpPr>
      <xdr:grpSpPr>
        <a:xfrm>
          <a:off x="266700" y="742951"/>
          <a:ext cx="8928100" cy="4953000"/>
          <a:chOff x="266700" y="742951"/>
          <a:chExt cx="9248775" cy="5200650"/>
        </a:xfrm>
      </xdr:grpSpPr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3D3A593D-7DE7-4DE2-82D7-278A2604906A}"/>
              </a:ext>
            </a:extLst>
          </xdr:cNvPr>
          <xdr:cNvGraphicFramePr>
            <a:graphicFrameLocks/>
          </xdr:cNvGraphicFramePr>
        </xdr:nvGraphicFramePr>
        <xdr:xfrm>
          <a:off x="266700" y="742951"/>
          <a:ext cx="9248775" cy="5200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5709FFCC-487E-43FD-A3CF-9BE53BF6A3DC}"/>
              </a:ext>
            </a:extLst>
          </xdr:cNvPr>
          <xdr:cNvGraphicFramePr>
            <a:graphicFrameLocks/>
          </xdr:cNvGraphicFramePr>
        </xdr:nvGraphicFramePr>
        <xdr:xfrm>
          <a:off x="1438275" y="819150"/>
          <a:ext cx="7762876" cy="914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14</xdr:col>
      <xdr:colOff>0</xdr:colOff>
      <xdr:row>25</xdr:row>
      <xdr:rowOff>238125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AC5C46EA-565E-4EF9-A902-B29C4B99C97D}"/>
            </a:ext>
          </a:extLst>
        </xdr:cNvPr>
        <xdr:cNvGrpSpPr/>
      </xdr:nvGrpSpPr>
      <xdr:grpSpPr>
        <a:xfrm>
          <a:off x="266700" y="742950"/>
          <a:ext cx="8928100" cy="5686425"/>
          <a:chOff x="266700" y="742950"/>
          <a:chExt cx="9248775" cy="5934075"/>
        </a:xfrm>
      </xdr:grpSpPr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D15E9149-B834-419E-98CC-E9CA843128B8}"/>
              </a:ext>
            </a:extLst>
          </xdr:cNvPr>
          <xdr:cNvGraphicFramePr>
            <a:graphicFrameLocks/>
          </xdr:cNvGraphicFramePr>
        </xdr:nvGraphicFramePr>
        <xdr:xfrm>
          <a:off x="266700" y="742950"/>
          <a:ext cx="9248775" cy="5934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A68A8871-9BDE-405E-B731-174414BC5D4F}"/>
              </a:ext>
            </a:extLst>
          </xdr:cNvPr>
          <xdr:cNvGraphicFramePr>
            <a:graphicFrameLocks/>
          </xdr:cNvGraphicFramePr>
        </xdr:nvGraphicFramePr>
        <xdr:xfrm>
          <a:off x="1771650" y="819150"/>
          <a:ext cx="7305675" cy="914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</xdr:row>
      <xdr:rowOff>243840</xdr:rowOff>
    </xdr:from>
    <xdr:to>
      <xdr:col>10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B78507B-E6CD-4DE0-850F-8C22E558A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14</xdr:col>
      <xdr:colOff>0</xdr:colOff>
      <xdr:row>25</xdr:row>
      <xdr:rowOff>239939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84EB592-D2C7-F693-4505-875A38E2F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1476914</xdr:colOff>
      <xdr:row>3</xdr:row>
      <xdr:rowOff>73043</xdr:rowOff>
    </xdr:from>
    <xdr:to>
      <xdr:col>13</xdr:col>
      <xdr:colOff>22768</xdr:colOff>
      <xdr:row>6</xdr:row>
      <xdr:rowOff>206610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DFCE1A-7E0A-D097-3DA3-8620D539BA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14</xdr:col>
      <xdr:colOff>0</xdr:colOff>
      <xdr:row>30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F8E7782-42FA-4191-9410-99B260CC1EBA}"/>
            </a:ext>
          </a:extLst>
        </xdr:cNvPr>
        <xdr:cNvGrpSpPr/>
      </xdr:nvGrpSpPr>
      <xdr:grpSpPr>
        <a:xfrm>
          <a:off x="266700" y="742950"/>
          <a:ext cx="8928100" cy="6686550"/>
          <a:chOff x="266700" y="742950"/>
          <a:chExt cx="9248775" cy="8172450"/>
        </a:xfrm>
      </xdr:grpSpPr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81A024B8-E8D8-4F3C-8B22-B1CC496C8B17}"/>
              </a:ext>
            </a:extLst>
          </xdr:cNvPr>
          <xdr:cNvGraphicFramePr>
            <a:graphicFrameLocks/>
          </xdr:cNvGraphicFramePr>
        </xdr:nvGraphicFramePr>
        <xdr:xfrm>
          <a:off x="266700" y="742950"/>
          <a:ext cx="9248775" cy="81724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393BF543-A243-41C4-82B9-998E1E19042F}"/>
              </a:ext>
            </a:extLst>
          </xdr:cNvPr>
          <xdr:cNvGraphicFramePr>
            <a:graphicFrameLocks/>
          </xdr:cNvGraphicFramePr>
        </xdr:nvGraphicFramePr>
        <xdr:xfrm>
          <a:off x="1830014" y="772583"/>
          <a:ext cx="7296151" cy="914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1</xdr:rowOff>
    </xdr:from>
    <xdr:to>
      <xdr:col>14</xdr:col>
      <xdr:colOff>0</xdr:colOff>
      <xdr:row>23</xdr:row>
      <xdr:rowOff>1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8EE6E579-8664-4A2E-899B-38CE734657F1}"/>
            </a:ext>
          </a:extLst>
        </xdr:cNvPr>
        <xdr:cNvGrpSpPr/>
      </xdr:nvGrpSpPr>
      <xdr:grpSpPr>
        <a:xfrm>
          <a:off x="266700" y="742951"/>
          <a:ext cx="8928100" cy="4953000"/>
          <a:chOff x="266700" y="742951"/>
          <a:chExt cx="9248775" cy="5200650"/>
        </a:xfrm>
      </xdr:grpSpPr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1D82B4F5-CC25-4435-A013-3B58162ED079}"/>
              </a:ext>
            </a:extLst>
          </xdr:cNvPr>
          <xdr:cNvGraphicFramePr>
            <a:graphicFrameLocks/>
          </xdr:cNvGraphicFramePr>
        </xdr:nvGraphicFramePr>
        <xdr:xfrm>
          <a:off x="266700" y="742951"/>
          <a:ext cx="9248775" cy="5200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1DB8CFC7-B9AA-4413-B1DB-D222CE93AD01}"/>
              </a:ext>
            </a:extLst>
          </xdr:cNvPr>
          <xdr:cNvGraphicFramePr>
            <a:graphicFrameLocks/>
          </xdr:cNvGraphicFramePr>
        </xdr:nvGraphicFramePr>
        <xdr:xfrm>
          <a:off x="1781175" y="819150"/>
          <a:ext cx="7296150" cy="914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1</xdr:rowOff>
    </xdr:from>
    <xdr:to>
      <xdr:col>14</xdr:col>
      <xdr:colOff>0</xdr:colOff>
      <xdr:row>18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EE6EF4D8-40CF-494B-AF90-480E0A911C22}"/>
            </a:ext>
          </a:extLst>
        </xdr:cNvPr>
        <xdr:cNvGrpSpPr/>
      </xdr:nvGrpSpPr>
      <xdr:grpSpPr>
        <a:xfrm>
          <a:off x="266700" y="742951"/>
          <a:ext cx="8928100" cy="3714749"/>
          <a:chOff x="266700" y="742951"/>
          <a:chExt cx="9248775" cy="3714749"/>
        </a:xfrm>
      </xdr:grpSpPr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304BA48C-1CC2-43E5-B82B-C67AA2CD58B8}"/>
              </a:ext>
            </a:extLst>
          </xdr:cNvPr>
          <xdr:cNvGraphicFramePr>
            <a:graphicFrameLocks/>
          </xdr:cNvGraphicFramePr>
        </xdr:nvGraphicFramePr>
        <xdr:xfrm>
          <a:off x="266700" y="742951"/>
          <a:ext cx="9248775" cy="37147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C4186FE4-7926-40E9-841F-AF9B656CA7BC}"/>
              </a:ext>
            </a:extLst>
          </xdr:cNvPr>
          <xdr:cNvGraphicFramePr>
            <a:graphicFrameLocks/>
          </xdr:cNvGraphicFramePr>
        </xdr:nvGraphicFramePr>
        <xdr:xfrm>
          <a:off x="1743075" y="819150"/>
          <a:ext cx="7343775" cy="914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S9"/>
  <sheetViews>
    <sheetView view="pageBreakPreview" zoomScaleNormal="100" zoomScaleSheetLayoutView="100" workbookViewId="0">
      <selection activeCell="Q5" sqref="Q5"/>
    </sheetView>
  </sheetViews>
  <sheetFormatPr defaultColWidth="8.75" defaultRowHeight="19.899999999999999" customHeight="1" x14ac:dyDescent="0.2"/>
  <cols>
    <col min="1" max="2" width="1.75" style="2" customWidth="1"/>
    <col min="3" max="10" width="9.75" style="2" customWidth="1"/>
    <col min="11" max="12" width="1.75" style="2" customWidth="1"/>
    <col min="13" max="13" width="11.5" style="2" bestFit="1" customWidth="1"/>
    <col min="14" max="14" width="20.75" style="2" customWidth="1"/>
    <col min="15" max="16384" width="8.75" style="2"/>
  </cols>
  <sheetData>
    <row r="1" spans="3:19" ht="19.899999999999999" customHeight="1" x14ac:dyDescent="0.2">
      <c r="C1" s="1"/>
    </row>
    <row r="3" spans="3:19" ht="19.899999999999999" customHeight="1" x14ac:dyDescent="0.2">
      <c r="M3" s="2" t="s">
        <v>90</v>
      </c>
    </row>
    <row r="4" spans="3:19" ht="19.899999999999999" customHeight="1" x14ac:dyDescent="0.2">
      <c r="M4" s="3" t="s">
        <v>4</v>
      </c>
      <c r="N4" s="4" t="s">
        <v>5</v>
      </c>
      <c r="O4" s="5">
        <v>1129</v>
      </c>
      <c r="P4" s="6">
        <f>O4/O$8*100</f>
        <v>82.408759124087595</v>
      </c>
      <c r="S4" s="24">
        <f>O4*100/1370</f>
        <v>82.408759124087595</v>
      </c>
    </row>
    <row r="5" spans="3:19" ht="19.899999999999999" customHeight="1" x14ac:dyDescent="0.2">
      <c r="M5" s="3" t="s">
        <v>1</v>
      </c>
      <c r="N5" s="20" t="s">
        <v>85</v>
      </c>
      <c r="O5" s="5">
        <v>197</v>
      </c>
      <c r="P5" s="6">
        <f t="shared" ref="P5:P8" si="0">O5/O$8*100</f>
        <v>14.379562043795621</v>
      </c>
      <c r="Q5" s="9"/>
      <c r="S5" s="24">
        <f t="shared" ref="S5:S7" si="1">O5*100/1370</f>
        <v>14.379562043795621</v>
      </c>
    </row>
    <row r="6" spans="3:19" ht="19.899999999999999" customHeight="1" x14ac:dyDescent="0.2">
      <c r="M6" s="3" t="s">
        <v>0</v>
      </c>
      <c r="N6" s="4" t="s">
        <v>6</v>
      </c>
      <c r="O6" s="5">
        <v>30</v>
      </c>
      <c r="P6" s="6">
        <f t="shared" si="0"/>
        <v>2.1897810218978102</v>
      </c>
      <c r="S6" s="24">
        <f t="shared" si="1"/>
        <v>2.1897810218978102</v>
      </c>
    </row>
    <row r="7" spans="3:19" ht="19.899999999999999" customHeight="1" x14ac:dyDescent="0.2">
      <c r="M7" s="3" t="s">
        <v>2</v>
      </c>
      <c r="N7" s="4" t="s">
        <v>8</v>
      </c>
      <c r="O7" s="5">
        <v>14</v>
      </c>
      <c r="P7" s="6">
        <f t="shared" si="0"/>
        <v>1.0218978102189782</v>
      </c>
      <c r="S7" s="24">
        <f t="shared" si="1"/>
        <v>1.0218978102189782</v>
      </c>
    </row>
    <row r="8" spans="3:19" ht="19.899999999999999" customHeight="1" x14ac:dyDescent="0.2">
      <c r="M8" s="7"/>
      <c r="N8" s="8" t="s">
        <v>3</v>
      </c>
      <c r="O8" s="5">
        <v>1370</v>
      </c>
      <c r="P8" s="6">
        <f t="shared" si="0"/>
        <v>100</v>
      </c>
    </row>
    <row r="9" spans="3:19" ht="19.899999999999999" customHeight="1" x14ac:dyDescent="0.2">
      <c r="O9" s="23">
        <f>SUM(O4:O7)</f>
        <v>1370</v>
      </c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Q3:U67"/>
  <sheetViews>
    <sheetView showGridLines="0" view="pageBreakPreview" zoomScaleNormal="100" zoomScaleSheetLayoutView="100" workbookViewId="0">
      <selection activeCell="M54" sqref="M54"/>
    </sheetView>
  </sheetViews>
  <sheetFormatPr defaultColWidth="9" defaultRowHeight="16.899999999999999" customHeight="1" x14ac:dyDescent="0.2"/>
  <cols>
    <col min="1" max="2" width="1.75" style="2" customWidth="1"/>
    <col min="3" max="13" width="9" style="2"/>
    <col min="14" max="14" width="9" style="2" customWidth="1"/>
    <col min="15" max="16" width="1.75" style="2" customWidth="1"/>
    <col min="17" max="17" width="9" style="2"/>
    <col min="18" max="18" width="20.75" style="2" customWidth="1"/>
    <col min="19" max="16384" width="9" style="2"/>
  </cols>
  <sheetData>
    <row r="3" spans="17:21" ht="16.899999999999999" customHeight="1" x14ac:dyDescent="0.2">
      <c r="Q3" s="2" t="s">
        <v>92</v>
      </c>
    </row>
    <row r="4" spans="17:21" ht="16.899999999999999" customHeight="1" x14ac:dyDescent="0.2">
      <c r="Q4" s="3" t="s">
        <v>108</v>
      </c>
      <c r="R4" s="4" t="s">
        <v>31</v>
      </c>
      <c r="S4" s="5">
        <v>948</v>
      </c>
      <c r="T4" s="21">
        <v>75.417661097852033</v>
      </c>
      <c r="U4" s="24">
        <f>S4*100/1257</f>
        <v>75.417661097852033</v>
      </c>
    </row>
    <row r="5" spans="17:21" ht="16.899999999999999" customHeight="1" x14ac:dyDescent="0.2">
      <c r="Q5" s="3" t="s">
        <v>106</v>
      </c>
      <c r="R5" s="4" t="s">
        <v>32</v>
      </c>
      <c r="S5" s="5">
        <v>784</v>
      </c>
      <c r="T5" s="21">
        <v>62.370723945902945</v>
      </c>
      <c r="U5" s="24">
        <f t="shared" ref="U5:U32" si="0">S5*100/1257</f>
        <v>62.370723945902945</v>
      </c>
    </row>
    <row r="6" spans="17:21" ht="16.899999999999999" customHeight="1" x14ac:dyDescent="0.2">
      <c r="Q6" s="3" t="s">
        <v>118</v>
      </c>
      <c r="R6" s="4" t="s">
        <v>33</v>
      </c>
      <c r="S6" s="5">
        <v>668</v>
      </c>
      <c r="T6" s="21">
        <v>53.142402545743835</v>
      </c>
      <c r="U6" s="24">
        <f t="shared" si="0"/>
        <v>53.142402545743835</v>
      </c>
    </row>
    <row r="7" spans="17:21" ht="16.899999999999999" customHeight="1" x14ac:dyDescent="0.2">
      <c r="Q7" s="3" t="s">
        <v>121</v>
      </c>
      <c r="R7" s="4" t="s">
        <v>34</v>
      </c>
      <c r="S7" s="5">
        <v>514</v>
      </c>
      <c r="T7" s="21">
        <v>40.891010342084328</v>
      </c>
      <c r="U7" s="24">
        <f t="shared" si="0"/>
        <v>40.891010342084328</v>
      </c>
    </row>
    <row r="8" spans="17:21" ht="16.899999999999999" customHeight="1" x14ac:dyDescent="0.2">
      <c r="Q8" s="3" t="s">
        <v>120</v>
      </c>
      <c r="R8" s="4" t="s">
        <v>35</v>
      </c>
      <c r="S8" s="5">
        <v>477</v>
      </c>
      <c r="T8" s="21">
        <v>37.947494033412887</v>
      </c>
      <c r="U8" s="24">
        <f t="shared" si="0"/>
        <v>37.947494033412887</v>
      </c>
    </row>
    <row r="9" spans="17:21" ht="16.899999999999999" customHeight="1" x14ac:dyDescent="0.2">
      <c r="Q9" s="3" t="s">
        <v>107</v>
      </c>
      <c r="R9" s="4" t="s">
        <v>36</v>
      </c>
      <c r="S9" s="5">
        <v>408</v>
      </c>
      <c r="T9" s="21">
        <v>32.4582338902148</v>
      </c>
      <c r="U9" s="24">
        <f t="shared" si="0"/>
        <v>32.4582338902148</v>
      </c>
    </row>
    <row r="10" spans="17:21" ht="16.899999999999999" customHeight="1" x14ac:dyDescent="0.2">
      <c r="Q10" s="3" t="s">
        <v>114</v>
      </c>
      <c r="R10" s="4" t="s">
        <v>37</v>
      </c>
      <c r="S10" s="5">
        <v>401</v>
      </c>
      <c r="T10" s="21">
        <v>31.901352426412092</v>
      </c>
      <c r="U10" s="24">
        <f t="shared" si="0"/>
        <v>31.901352426412092</v>
      </c>
    </row>
    <row r="11" spans="17:21" ht="16.899999999999999" customHeight="1" x14ac:dyDescent="0.2">
      <c r="Q11" s="3" t="s">
        <v>105</v>
      </c>
      <c r="R11" s="4" t="s">
        <v>40</v>
      </c>
      <c r="S11" s="5">
        <v>279</v>
      </c>
      <c r="T11" s="21">
        <v>22.195704057279237</v>
      </c>
      <c r="U11" s="24">
        <f t="shared" si="0"/>
        <v>22.195704057279237</v>
      </c>
    </row>
    <row r="12" spans="17:21" ht="16.899999999999999" customHeight="1" x14ac:dyDescent="0.2">
      <c r="Q12" s="3" t="s">
        <v>109</v>
      </c>
      <c r="R12" s="4" t="s">
        <v>38</v>
      </c>
      <c r="S12" s="5">
        <v>275</v>
      </c>
      <c r="T12" s="21">
        <v>21.877486077963404</v>
      </c>
      <c r="U12" s="24">
        <f t="shared" si="0"/>
        <v>21.877486077963404</v>
      </c>
    </row>
    <row r="13" spans="17:21" ht="16.899999999999999" customHeight="1" x14ac:dyDescent="0.2">
      <c r="Q13" s="3" t="s">
        <v>124</v>
      </c>
      <c r="R13" s="4" t="s">
        <v>39</v>
      </c>
      <c r="S13" s="5">
        <v>194</v>
      </c>
      <c r="T13" s="21">
        <v>15.43357199681782</v>
      </c>
      <c r="U13" s="24">
        <f t="shared" si="0"/>
        <v>15.43357199681782</v>
      </c>
    </row>
    <row r="14" spans="17:21" ht="16.899999999999999" customHeight="1" x14ac:dyDescent="0.2">
      <c r="Q14" s="3" t="s">
        <v>126</v>
      </c>
      <c r="R14" s="4" t="s">
        <v>88</v>
      </c>
      <c r="S14" s="5">
        <v>181</v>
      </c>
      <c r="T14" s="21">
        <v>14.399363564041368</v>
      </c>
      <c r="U14" s="24">
        <f t="shared" si="0"/>
        <v>14.399363564041368</v>
      </c>
    </row>
    <row r="15" spans="17:21" ht="16.899999999999999" customHeight="1" x14ac:dyDescent="0.2">
      <c r="Q15" s="3" t="s">
        <v>119</v>
      </c>
      <c r="R15" s="4" t="s">
        <v>42</v>
      </c>
      <c r="S15" s="5">
        <v>180</v>
      </c>
      <c r="T15" s="21">
        <v>14.319809069212411</v>
      </c>
      <c r="U15" s="24">
        <f t="shared" si="0"/>
        <v>14.319809069212411</v>
      </c>
    </row>
    <row r="16" spans="17:21" ht="16.899999999999999" customHeight="1" x14ac:dyDescent="0.2">
      <c r="Q16" s="3" t="s">
        <v>123</v>
      </c>
      <c r="R16" s="4" t="s">
        <v>43</v>
      </c>
      <c r="S16" s="5">
        <v>173</v>
      </c>
      <c r="T16" s="21">
        <v>13.762927605409706</v>
      </c>
      <c r="U16" s="24">
        <f t="shared" si="0"/>
        <v>13.762927605409706</v>
      </c>
    </row>
    <row r="17" spans="17:21" ht="16.899999999999999" customHeight="1" x14ac:dyDescent="0.2">
      <c r="Q17" s="3" t="s">
        <v>127</v>
      </c>
      <c r="R17" s="4" t="s">
        <v>41</v>
      </c>
      <c r="S17" s="5">
        <v>168</v>
      </c>
      <c r="T17" s="21">
        <v>13.365155131264917</v>
      </c>
      <c r="U17" s="24">
        <f t="shared" si="0"/>
        <v>13.365155131264917</v>
      </c>
    </row>
    <row r="18" spans="17:21" ht="16.899999999999999" customHeight="1" x14ac:dyDescent="0.2">
      <c r="Q18" s="3" t="s">
        <v>115</v>
      </c>
      <c r="R18" s="4" t="s">
        <v>44</v>
      </c>
      <c r="S18" s="5">
        <v>145</v>
      </c>
      <c r="T18" s="21">
        <v>11.535401750198886</v>
      </c>
      <c r="U18" s="24">
        <f t="shared" si="0"/>
        <v>11.535401750198886</v>
      </c>
    </row>
    <row r="19" spans="17:21" ht="16.899999999999999" customHeight="1" x14ac:dyDescent="0.2">
      <c r="Q19" s="3" t="s">
        <v>116</v>
      </c>
      <c r="R19" s="4" t="s">
        <v>49</v>
      </c>
      <c r="S19" s="5">
        <v>139</v>
      </c>
      <c r="T19" s="21">
        <v>11.058074781225139</v>
      </c>
      <c r="U19" s="24">
        <f t="shared" si="0"/>
        <v>11.058074781225139</v>
      </c>
    </row>
    <row r="20" spans="17:21" ht="16.899999999999999" customHeight="1" x14ac:dyDescent="0.2">
      <c r="Q20" s="3" t="s">
        <v>128</v>
      </c>
      <c r="R20" s="4" t="s">
        <v>93</v>
      </c>
      <c r="S20" s="5">
        <v>139</v>
      </c>
      <c r="T20" s="21">
        <v>11.058074781225139</v>
      </c>
      <c r="U20" s="24">
        <f t="shared" si="0"/>
        <v>11.058074781225139</v>
      </c>
    </row>
    <row r="21" spans="17:21" ht="16.899999999999999" customHeight="1" x14ac:dyDescent="0.2">
      <c r="Q21" s="3" t="s">
        <v>110</v>
      </c>
      <c r="R21" s="4" t="s">
        <v>46</v>
      </c>
      <c r="S21" s="5">
        <v>126</v>
      </c>
      <c r="T21" s="21">
        <v>10.023866348448687</v>
      </c>
      <c r="U21" s="24">
        <f t="shared" si="0"/>
        <v>10.023866348448687</v>
      </c>
    </row>
    <row r="22" spans="17:21" ht="16.899999999999999" customHeight="1" x14ac:dyDescent="0.2">
      <c r="Q22" s="3" t="s">
        <v>129</v>
      </c>
      <c r="R22" s="4" t="s">
        <v>45</v>
      </c>
      <c r="S22" s="5">
        <v>125</v>
      </c>
      <c r="T22" s="21">
        <v>9.9443118536197304</v>
      </c>
      <c r="U22" s="24">
        <f t="shared" si="0"/>
        <v>9.9443118536197304</v>
      </c>
    </row>
    <row r="23" spans="17:21" ht="16.899999999999999" customHeight="1" x14ac:dyDescent="0.2">
      <c r="Q23" s="3" t="s">
        <v>117</v>
      </c>
      <c r="R23" s="4" t="s">
        <v>47</v>
      </c>
      <c r="S23" s="5">
        <v>94</v>
      </c>
      <c r="T23" s="21">
        <v>7.4781225139220364</v>
      </c>
      <c r="U23" s="24">
        <f t="shared" si="0"/>
        <v>7.4781225139220364</v>
      </c>
    </row>
    <row r="24" spans="17:21" ht="16.899999999999999" customHeight="1" x14ac:dyDescent="0.2">
      <c r="Q24" s="3" t="s">
        <v>113</v>
      </c>
      <c r="R24" s="4" t="s">
        <v>48</v>
      </c>
      <c r="S24" s="5">
        <v>89</v>
      </c>
      <c r="T24" s="21">
        <v>7.0803500397772474</v>
      </c>
      <c r="U24" s="24">
        <f t="shared" si="0"/>
        <v>7.0803500397772474</v>
      </c>
    </row>
    <row r="25" spans="17:21" ht="16.899999999999999" customHeight="1" x14ac:dyDescent="0.2">
      <c r="Q25" s="3" t="s">
        <v>122</v>
      </c>
      <c r="R25" s="4" t="s">
        <v>50</v>
      </c>
      <c r="S25" s="5">
        <v>82</v>
      </c>
      <c r="T25" s="21">
        <v>6.523468575974543</v>
      </c>
      <c r="U25" s="24">
        <f t="shared" si="0"/>
        <v>6.523468575974543</v>
      </c>
    </row>
    <row r="26" spans="17:21" ht="16.899999999999999" customHeight="1" x14ac:dyDescent="0.2">
      <c r="Q26" s="3" t="s">
        <v>111</v>
      </c>
      <c r="R26" s="4" t="s">
        <v>112</v>
      </c>
      <c r="S26" s="5">
        <v>80</v>
      </c>
      <c r="T26" s="21">
        <v>6.3643595863166267</v>
      </c>
      <c r="U26" s="24">
        <f t="shared" si="0"/>
        <v>6.3643595863166267</v>
      </c>
    </row>
    <row r="27" spans="17:21" ht="16.899999999999999" customHeight="1" x14ac:dyDescent="0.2">
      <c r="Q27" s="3" t="s">
        <v>125</v>
      </c>
      <c r="R27" s="4" t="s">
        <v>87</v>
      </c>
      <c r="S27" s="5">
        <v>62</v>
      </c>
      <c r="T27" s="21">
        <v>4.9323786793953861</v>
      </c>
      <c r="U27" s="24">
        <f t="shared" si="0"/>
        <v>4.9323786793953861</v>
      </c>
    </row>
    <row r="28" spans="17:21" ht="16.899999999999999" customHeight="1" x14ac:dyDescent="0.2">
      <c r="Q28" s="3" t="s">
        <v>130</v>
      </c>
      <c r="R28" s="4" t="s">
        <v>94</v>
      </c>
      <c r="S28" s="5">
        <v>35</v>
      </c>
      <c r="T28" s="21">
        <v>2.7844073190135243</v>
      </c>
      <c r="U28" s="24">
        <f t="shared" si="0"/>
        <v>2.7844073190135243</v>
      </c>
    </row>
    <row r="29" spans="17:21" ht="16.899999999999999" customHeight="1" x14ac:dyDescent="0.2">
      <c r="Q29" s="3" t="s">
        <v>131</v>
      </c>
      <c r="R29" s="4" t="s">
        <v>95</v>
      </c>
      <c r="S29" s="5">
        <v>14</v>
      </c>
      <c r="T29" s="21">
        <v>1.1137629276054097</v>
      </c>
      <c r="U29" s="24">
        <f t="shared" si="0"/>
        <v>1.1137629276054097</v>
      </c>
    </row>
    <row r="30" spans="17:21" ht="16.899999999999999" customHeight="1" x14ac:dyDescent="0.2">
      <c r="Q30" s="3" t="s">
        <v>132</v>
      </c>
      <c r="R30" s="4" t="s">
        <v>51</v>
      </c>
      <c r="S30" s="5">
        <v>43</v>
      </c>
      <c r="T30" s="21">
        <v>3.4208432776451869</v>
      </c>
      <c r="U30" s="24">
        <f t="shared" si="0"/>
        <v>3.4208432776451869</v>
      </c>
    </row>
    <row r="31" spans="17:21" ht="16.899999999999999" customHeight="1" x14ac:dyDescent="0.2">
      <c r="Q31" s="3" t="s">
        <v>133</v>
      </c>
      <c r="R31" s="4" t="s">
        <v>52</v>
      </c>
      <c r="S31" s="5">
        <v>34</v>
      </c>
      <c r="T31" s="21">
        <v>2.7048528241845666</v>
      </c>
      <c r="U31" s="24">
        <f t="shared" si="0"/>
        <v>2.7048528241845666</v>
      </c>
    </row>
    <row r="32" spans="17:21" ht="16.899999999999999" customHeight="1" x14ac:dyDescent="0.2">
      <c r="Q32" s="7" t="s">
        <v>134</v>
      </c>
      <c r="R32" s="8" t="s">
        <v>135</v>
      </c>
      <c r="S32" s="5">
        <v>2</v>
      </c>
      <c r="T32" s="21">
        <v>0.15910898965791567</v>
      </c>
      <c r="U32" s="24">
        <f t="shared" si="0"/>
        <v>0.15910898965791567</v>
      </c>
    </row>
    <row r="33" spans="17:20" ht="16.899999999999999" customHeight="1" x14ac:dyDescent="0.2">
      <c r="Q33" s="7"/>
      <c r="R33" s="8" t="s">
        <v>136</v>
      </c>
      <c r="S33" s="5">
        <v>1257</v>
      </c>
      <c r="T33" s="21"/>
    </row>
    <row r="34" spans="17:20" ht="16.899999999999999" customHeight="1" x14ac:dyDescent="0.2">
      <c r="S34" s="23">
        <v>1257</v>
      </c>
      <c r="T34" s="2">
        <v>100</v>
      </c>
    </row>
    <row r="37" spans="17:20" ht="16.899999999999999" customHeight="1" x14ac:dyDescent="0.2">
      <c r="S37" s="2" t="s">
        <v>104</v>
      </c>
    </row>
    <row r="38" spans="17:20" ht="16.899999999999999" customHeight="1" x14ac:dyDescent="0.2">
      <c r="Q38" s="2" t="s">
        <v>108</v>
      </c>
      <c r="R38" s="2" t="s">
        <v>31</v>
      </c>
      <c r="S38" s="2">
        <v>948</v>
      </c>
    </row>
    <row r="39" spans="17:20" ht="16.899999999999999" customHeight="1" x14ac:dyDescent="0.2">
      <c r="Q39" s="2" t="s">
        <v>106</v>
      </c>
      <c r="R39" s="2" t="s">
        <v>32</v>
      </c>
      <c r="S39" s="2">
        <v>784</v>
      </c>
    </row>
    <row r="40" spans="17:20" ht="16.899999999999999" customHeight="1" x14ac:dyDescent="0.2">
      <c r="Q40" s="2" t="s">
        <v>118</v>
      </c>
      <c r="R40" s="2" t="s">
        <v>33</v>
      </c>
      <c r="S40" s="2">
        <v>668</v>
      </c>
    </row>
    <row r="41" spans="17:20" ht="16.899999999999999" customHeight="1" x14ac:dyDescent="0.2">
      <c r="Q41" s="2" t="s">
        <v>121</v>
      </c>
      <c r="R41" s="2" t="s">
        <v>34</v>
      </c>
      <c r="S41" s="2">
        <v>514</v>
      </c>
    </row>
    <row r="42" spans="17:20" ht="16.899999999999999" customHeight="1" x14ac:dyDescent="0.2">
      <c r="Q42" s="2" t="s">
        <v>120</v>
      </c>
      <c r="R42" s="2" t="s">
        <v>35</v>
      </c>
      <c r="S42" s="2">
        <v>477</v>
      </c>
    </row>
    <row r="43" spans="17:20" ht="16.899999999999999" customHeight="1" x14ac:dyDescent="0.2">
      <c r="Q43" s="2" t="s">
        <v>107</v>
      </c>
      <c r="R43" s="2" t="s">
        <v>36</v>
      </c>
      <c r="S43" s="2">
        <v>408</v>
      </c>
    </row>
    <row r="44" spans="17:20" ht="16.899999999999999" customHeight="1" x14ac:dyDescent="0.2">
      <c r="Q44" s="2" t="s">
        <v>114</v>
      </c>
      <c r="R44" s="2" t="s">
        <v>37</v>
      </c>
      <c r="S44" s="2">
        <v>401</v>
      </c>
    </row>
    <row r="45" spans="17:20" ht="16.899999999999999" customHeight="1" x14ac:dyDescent="0.2">
      <c r="Q45" s="2" t="s">
        <v>105</v>
      </c>
      <c r="R45" s="2" t="s">
        <v>40</v>
      </c>
      <c r="S45" s="2">
        <v>279</v>
      </c>
    </row>
    <row r="46" spans="17:20" ht="16.899999999999999" customHeight="1" x14ac:dyDescent="0.2">
      <c r="Q46" s="2" t="s">
        <v>109</v>
      </c>
      <c r="R46" s="2" t="s">
        <v>38</v>
      </c>
      <c r="S46" s="2">
        <v>275</v>
      </c>
    </row>
    <row r="47" spans="17:20" ht="16.899999999999999" customHeight="1" x14ac:dyDescent="0.2">
      <c r="Q47" s="2" t="s">
        <v>124</v>
      </c>
      <c r="R47" s="2" t="s">
        <v>39</v>
      </c>
      <c r="S47" s="2">
        <v>194</v>
      </c>
    </row>
    <row r="48" spans="17:20" ht="16.899999999999999" customHeight="1" x14ac:dyDescent="0.2">
      <c r="Q48" s="2" t="s">
        <v>126</v>
      </c>
      <c r="R48" s="2" t="s">
        <v>88</v>
      </c>
      <c r="S48" s="2">
        <v>181</v>
      </c>
    </row>
    <row r="49" spans="17:19" ht="16.899999999999999" customHeight="1" x14ac:dyDescent="0.2">
      <c r="Q49" s="2" t="s">
        <v>119</v>
      </c>
      <c r="R49" s="2" t="s">
        <v>42</v>
      </c>
      <c r="S49" s="2">
        <v>180</v>
      </c>
    </row>
    <row r="50" spans="17:19" ht="16.899999999999999" customHeight="1" x14ac:dyDescent="0.2">
      <c r="Q50" s="2" t="s">
        <v>123</v>
      </c>
      <c r="R50" s="2" t="s">
        <v>43</v>
      </c>
      <c r="S50" s="2">
        <v>173</v>
      </c>
    </row>
    <row r="51" spans="17:19" ht="16.899999999999999" customHeight="1" x14ac:dyDescent="0.2">
      <c r="Q51" s="2" t="s">
        <v>127</v>
      </c>
      <c r="R51" s="2" t="s">
        <v>41</v>
      </c>
      <c r="S51" s="2">
        <v>168</v>
      </c>
    </row>
    <row r="52" spans="17:19" ht="16.899999999999999" customHeight="1" x14ac:dyDescent="0.2">
      <c r="Q52" s="2" t="s">
        <v>115</v>
      </c>
      <c r="R52" s="2" t="s">
        <v>44</v>
      </c>
      <c r="S52" s="2">
        <v>145</v>
      </c>
    </row>
    <row r="53" spans="17:19" ht="16.899999999999999" customHeight="1" x14ac:dyDescent="0.2">
      <c r="Q53" s="2" t="s">
        <v>116</v>
      </c>
      <c r="R53" s="2" t="s">
        <v>49</v>
      </c>
      <c r="S53" s="2">
        <v>139</v>
      </c>
    </row>
    <row r="54" spans="17:19" ht="16.899999999999999" customHeight="1" x14ac:dyDescent="0.2">
      <c r="Q54" s="2" t="s">
        <v>128</v>
      </c>
      <c r="R54" s="2" t="s">
        <v>93</v>
      </c>
      <c r="S54" s="2">
        <v>139</v>
      </c>
    </row>
    <row r="55" spans="17:19" ht="16.899999999999999" customHeight="1" x14ac:dyDescent="0.2">
      <c r="Q55" s="2" t="s">
        <v>110</v>
      </c>
      <c r="R55" s="2" t="s">
        <v>46</v>
      </c>
      <c r="S55" s="2">
        <v>126</v>
      </c>
    </row>
    <row r="56" spans="17:19" ht="16.899999999999999" customHeight="1" x14ac:dyDescent="0.2">
      <c r="Q56" s="2" t="s">
        <v>129</v>
      </c>
      <c r="R56" s="2" t="s">
        <v>45</v>
      </c>
      <c r="S56" s="2">
        <v>125</v>
      </c>
    </row>
    <row r="57" spans="17:19" ht="16.899999999999999" customHeight="1" x14ac:dyDescent="0.2">
      <c r="Q57" s="2" t="s">
        <v>117</v>
      </c>
      <c r="R57" s="2" t="s">
        <v>47</v>
      </c>
      <c r="S57" s="2">
        <v>94</v>
      </c>
    </row>
    <row r="58" spans="17:19" ht="16.899999999999999" customHeight="1" x14ac:dyDescent="0.2">
      <c r="Q58" s="2" t="s">
        <v>113</v>
      </c>
      <c r="R58" s="2" t="s">
        <v>48</v>
      </c>
      <c r="S58" s="2">
        <v>89</v>
      </c>
    </row>
    <row r="59" spans="17:19" ht="16.899999999999999" customHeight="1" x14ac:dyDescent="0.2">
      <c r="Q59" s="2" t="s">
        <v>122</v>
      </c>
      <c r="R59" s="2" t="s">
        <v>50</v>
      </c>
      <c r="S59" s="2">
        <v>82</v>
      </c>
    </row>
    <row r="60" spans="17:19" ht="16.899999999999999" customHeight="1" x14ac:dyDescent="0.2">
      <c r="Q60" s="2" t="s">
        <v>111</v>
      </c>
      <c r="R60" s="2" t="s">
        <v>112</v>
      </c>
      <c r="S60" s="2">
        <v>80</v>
      </c>
    </row>
    <row r="61" spans="17:19" ht="16.899999999999999" customHeight="1" x14ac:dyDescent="0.2">
      <c r="Q61" s="2" t="s">
        <v>125</v>
      </c>
      <c r="R61" s="2" t="s">
        <v>87</v>
      </c>
      <c r="S61" s="2">
        <v>62</v>
      </c>
    </row>
    <row r="62" spans="17:19" ht="16.899999999999999" customHeight="1" x14ac:dyDescent="0.2">
      <c r="Q62" s="2" t="s">
        <v>130</v>
      </c>
      <c r="R62" s="2" t="s">
        <v>94</v>
      </c>
      <c r="S62" s="2">
        <v>35</v>
      </c>
    </row>
    <row r="63" spans="17:19" ht="16.899999999999999" customHeight="1" x14ac:dyDescent="0.2">
      <c r="Q63" s="2" t="s">
        <v>131</v>
      </c>
      <c r="R63" s="2" t="s">
        <v>95</v>
      </c>
      <c r="S63" s="2">
        <v>14</v>
      </c>
    </row>
    <row r="64" spans="17:19" ht="16.899999999999999" customHeight="1" x14ac:dyDescent="0.2">
      <c r="Q64" s="2" t="s">
        <v>132</v>
      </c>
      <c r="R64" s="2" t="s">
        <v>51</v>
      </c>
      <c r="S64" s="2">
        <v>43</v>
      </c>
    </row>
    <row r="65" spans="17:19" ht="16.899999999999999" customHeight="1" x14ac:dyDescent="0.2">
      <c r="Q65" s="2" t="s">
        <v>133</v>
      </c>
      <c r="R65" s="2" t="s">
        <v>52</v>
      </c>
      <c r="S65" s="2">
        <v>34</v>
      </c>
    </row>
    <row r="66" spans="17:19" ht="16.899999999999999" customHeight="1" x14ac:dyDescent="0.2">
      <c r="Q66" s="2" t="s">
        <v>134</v>
      </c>
      <c r="R66" s="2" t="s">
        <v>135</v>
      </c>
      <c r="S66" s="2">
        <v>2</v>
      </c>
    </row>
    <row r="67" spans="17:19" ht="16.899999999999999" customHeight="1" x14ac:dyDescent="0.2">
      <c r="R67" s="2" t="s">
        <v>136</v>
      </c>
      <c r="S67" s="2">
        <v>1257</v>
      </c>
    </row>
  </sheetData>
  <sortState xmlns:xlrd2="http://schemas.microsoft.com/office/spreadsheetml/2017/richdata2" ref="Q37:S63">
    <sortCondition descending="1" ref="S37:S63"/>
  </sortState>
  <phoneticPr fontId="6"/>
  <pageMargins left="0.7" right="0.7" top="0.75" bottom="0.75" header="0.3" footer="0.3"/>
  <pageSetup paperSize="9" orientation="portrait" r:id="rId1"/>
  <colBreaks count="1" manualBreakCount="1">
    <brk id="15" min="1" max="53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1E06A-009F-415E-A629-EE46902747FC}">
  <dimension ref="A1:U105"/>
  <sheetViews>
    <sheetView zoomScaleNormal="100" workbookViewId="0">
      <pane xSplit="4" ySplit="4" topLeftCell="E44" activePane="bottomRight" state="frozen"/>
      <selection pane="topRight" activeCell="E1" sqref="E1"/>
      <selection pane="bottomLeft" activeCell="A5" sqref="A5"/>
      <selection pane="bottomRight" activeCell="C4" sqref="C4:M66"/>
    </sheetView>
  </sheetViews>
  <sheetFormatPr defaultColWidth="9" defaultRowHeight="14" x14ac:dyDescent="0.2"/>
  <cols>
    <col min="1" max="2" width="9" style="26"/>
    <col min="3" max="3" width="32.58203125" style="26" customWidth="1"/>
    <col min="4" max="13" width="8.83203125" style="26" customWidth="1"/>
    <col min="14" max="14" width="9" style="26"/>
    <col min="15" max="15" width="8.83203125" style="26" customWidth="1"/>
    <col min="16" max="16384" width="9" style="26"/>
  </cols>
  <sheetData>
    <row r="1" spans="1:15" x14ac:dyDescent="0.2">
      <c r="C1" s="50" t="s">
        <v>92</v>
      </c>
    </row>
    <row r="4" spans="1:15" ht="36" customHeight="1" thickBot="1" x14ac:dyDescent="0.25">
      <c r="C4" s="27" t="s">
        <v>53</v>
      </c>
      <c r="D4" s="69" t="s">
        <v>54</v>
      </c>
      <c r="E4" s="51" t="s">
        <v>146</v>
      </c>
      <c r="F4" s="25" t="s">
        <v>13</v>
      </c>
      <c r="G4" s="25" t="s">
        <v>14</v>
      </c>
      <c r="H4" s="25" t="s">
        <v>15</v>
      </c>
      <c r="I4" s="25" t="s">
        <v>16</v>
      </c>
      <c r="J4" s="25" t="s">
        <v>17</v>
      </c>
      <c r="K4" s="25" t="s">
        <v>18</v>
      </c>
      <c r="L4" s="25" t="s">
        <v>19</v>
      </c>
      <c r="M4" s="25" t="s">
        <v>102</v>
      </c>
      <c r="O4" s="30" t="s">
        <v>8</v>
      </c>
    </row>
    <row r="5" spans="1:15" ht="15.65" customHeight="1" x14ac:dyDescent="0.2">
      <c r="A5" s="26">
        <v>1</v>
      </c>
      <c r="C5" s="76" t="s">
        <v>97</v>
      </c>
      <c r="D5" s="52">
        <f>VLOOKUP($A5,$B$76:$Q$93,D$74,FALSE)</f>
        <v>1257</v>
      </c>
      <c r="E5" s="32">
        <f t="shared" ref="E5:O5" si="0">VLOOKUP($A5,$B$76:$Q$93,E$74,FALSE)</f>
        <v>25</v>
      </c>
      <c r="F5" s="33">
        <f t="shared" si="0"/>
        <v>72</v>
      </c>
      <c r="G5" s="33">
        <f t="shared" si="0"/>
        <v>144</v>
      </c>
      <c r="H5" s="33">
        <f t="shared" si="0"/>
        <v>198</v>
      </c>
      <c r="I5" s="33">
        <f t="shared" si="0"/>
        <v>253</v>
      </c>
      <c r="J5" s="33">
        <f t="shared" si="0"/>
        <v>117</v>
      </c>
      <c r="K5" s="33">
        <f t="shared" si="0"/>
        <v>97</v>
      </c>
      <c r="L5" s="33">
        <f t="shared" si="0"/>
        <v>160</v>
      </c>
      <c r="M5" s="33">
        <f t="shared" si="0"/>
        <v>182</v>
      </c>
      <c r="O5" s="33">
        <f t="shared" si="0"/>
        <v>9</v>
      </c>
    </row>
    <row r="6" spans="1:15" ht="15.65" customHeight="1" thickBot="1" x14ac:dyDescent="0.25">
      <c r="C6" s="77"/>
      <c r="D6" s="55">
        <v>100</v>
      </c>
      <c r="E6" s="56">
        <v>100</v>
      </c>
      <c r="F6" s="57">
        <v>100</v>
      </c>
      <c r="G6" s="57">
        <v>100</v>
      </c>
      <c r="H6" s="57">
        <v>100</v>
      </c>
      <c r="I6" s="57">
        <v>100</v>
      </c>
      <c r="J6" s="57">
        <v>100</v>
      </c>
      <c r="K6" s="57">
        <v>100</v>
      </c>
      <c r="L6" s="57">
        <v>100</v>
      </c>
      <c r="M6" s="57">
        <v>100</v>
      </c>
      <c r="N6" s="58"/>
      <c r="O6" s="57">
        <v>100</v>
      </c>
    </row>
    <row r="7" spans="1:15" ht="15.65" customHeight="1" x14ac:dyDescent="0.2">
      <c r="A7" s="26">
        <v>2</v>
      </c>
      <c r="C7" s="76" t="str">
        <f t="shared" ref="C7:C62" si="1">VLOOKUP($A7,$B$76:$Q$105,C$74,FALSE)</f>
        <v>歴史や伝統を感じられる</v>
      </c>
      <c r="D7" s="52">
        <f>VLOOKUP($A7,$B$76:$Q$105,D$74,FALSE)</f>
        <v>279</v>
      </c>
      <c r="E7" s="32">
        <f t="shared" ref="E7:O57" si="2">VLOOKUP($A7,$B$76:$Q$105,E$74,FALSE)</f>
        <v>6</v>
      </c>
      <c r="F7" s="33">
        <f t="shared" si="2"/>
        <v>16</v>
      </c>
      <c r="G7" s="33">
        <f t="shared" si="2"/>
        <v>34</v>
      </c>
      <c r="H7" s="33">
        <f t="shared" si="2"/>
        <v>41</v>
      </c>
      <c r="I7" s="33">
        <f t="shared" si="2"/>
        <v>53</v>
      </c>
      <c r="J7" s="33">
        <f t="shared" si="2"/>
        <v>25</v>
      </c>
      <c r="K7" s="33">
        <f t="shared" si="2"/>
        <v>26</v>
      </c>
      <c r="L7" s="33">
        <f t="shared" si="2"/>
        <v>40</v>
      </c>
      <c r="M7" s="33">
        <f t="shared" si="2"/>
        <v>35</v>
      </c>
      <c r="O7" s="33">
        <f t="shared" si="2"/>
        <v>3</v>
      </c>
    </row>
    <row r="8" spans="1:15" ht="15.65" customHeight="1" thickBot="1" x14ac:dyDescent="0.25">
      <c r="C8" s="74" t="e">
        <f t="shared" si="1"/>
        <v>#N/A</v>
      </c>
      <c r="D8" s="47">
        <f>D7/D$5*100</f>
        <v>22.195704057279237</v>
      </c>
      <c r="E8" s="48">
        <f t="shared" ref="E8:M8" si="3">E7/E$5*100</f>
        <v>24</v>
      </c>
      <c r="F8" s="49">
        <f t="shared" si="3"/>
        <v>22.222222222222221</v>
      </c>
      <c r="G8" s="49">
        <f t="shared" si="3"/>
        <v>23.611111111111111</v>
      </c>
      <c r="H8" s="49">
        <f t="shared" si="3"/>
        <v>20.707070707070706</v>
      </c>
      <c r="I8" s="49">
        <f t="shared" si="3"/>
        <v>20.948616600790515</v>
      </c>
      <c r="J8" s="49">
        <f t="shared" si="3"/>
        <v>21.367521367521366</v>
      </c>
      <c r="K8" s="49">
        <f t="shared" si="3"/>
        <v>26.804123711340207</v>
      </c>
      <c r="L8" s="49">
        <f t="shared" si="3"/>
        <v>25</v>
      </c>
      <c r="M8" s="49">
        <f t="shared" si="3"/>
        <v>19.230769230769234</v>
      </c>
      <c r="O8" s="49">
        <f>O7/O$5*100</f>
        <v>33.333333333333329</v>
      </c>
    </row>
    <row r="9" spans="1:15" ht="15.65" customHeight="1" x14ac:dyDescent="0.2">
      <c r="A9" s="26">
        <v>3</v>
      </c>
      <c r="C9" s="73" t="str">
        <f t="shared" si="1"/>
        <v>豊かな自然がある</v>
      </c>
      <c r="D9" s="52">
        <f>VLOOKUP($A9,$B$76:$Q$105,D$74,FALSE)</f>
        <v>784</v>
      </c>
      <c r="E9" s="32">
        <f t="shared" si="2"/>
        <v>9</v>
      </c>
      <c r="F9" s="33">
        <f t="shared" si="2"/>
        <v>40</v>
      </c>
      <c r="G9" s="33">
        <f t="shared" si="2"/>
        <v>76</v>
      </c>
      <c r="H9" s="33">
        <f t="shared" si="2"/>
        <v>127</v>
      </c>
      <c r="I9" s="33">
        <f t="shared" si="2"/>
        <v>165</v>
      </c>
      <c r="J9" s="33">
        <f t="shared" si="2"/>
        <v>70</v>
      </c>
      <c r="K9" s="33">
        <f t="shared" si="2"/>
        <v>74</v>
      </c>
      <c r="L9" s="33">
        <f t="shared" si="2"/>
        <v>100</v>
      </c>
      <c r="M9" s="33">
        <f t="shared" si="2"/>
        <v>117</v>
      </c>
      <c r="O9" s="33">
        <f t="shared" si="2"/>
        <v>6</v>
      </c>
    </row>
    <row r="10" spans="1:15" ht="15.65" customHeight="1" thickBot="1" x14ac:dyDescent="0.25">
      <c r="C10" s="74" t="e">
        <f t="shared" si="1"/>
        <v>#N/A</v>
      </c>
      <c r="D10" s="47">
        <f>D9/D$5*100</f>
        <v>62.370723945902938</v>
      </c>
      <c r="E10" s="48">
        <f t="shared" ref="E10" si="4">E9/E$5*100</f>
        <v>36</v>
      </c>
      <c r="F10" s="49">
        <f t="shared" ref="F10" si="5">F9/F$5*100</f>
        <v>55.555555555555557</v>
      </c>
      <c r="G10" s="49">
        <f t="shared" ref="G10" si="6">G9/G$5*100</f>
        <v>52.777777777777779</v>
      </c>
      <c r="H10" s="49">
        <f t="shared" ref="H10" si="7">H9/H$5*100</f>
        <v>64.141414141414145</v>
      </c>
      <c r="I10" s="49">
        <f t="shared" ref="I10" si="8">I9/I$5*100</f>
        <v>65.217391304347828</v>
      </c>
      <c r="J10" s="49">
        <f t="shared" ref="J10" si="9">J9/J$5*100</f>
        <v>59.82905982905983</v>
      </c>
      <c r="K10" s="49">
        <f t="shared" ref="K10" si="10">K9/K$5*100</f>
        <v>76.288659793814432</v>
      </c>
      <c r="L10" s="49">
        <f t="shared" ref="L10" si="11">L9/L$5*100</f>
        <v>62.5</v>
      </c>
      <c r="M10" s="49">
        <f t="shared" ref="M10" si="12">M9/M$5*100</f>
        <v>64.285714285714292</v>
      </c>
      <c r="O10" s="49">
        <f>O9/O$5*100</f>
        <v>66.666666666666657</v>
      </c>
    </row>
    <row r="11" spans="1:15" ht="15.65" customHeight="1" x14ac:dyDescent="0.2">
      <c r="A11" s="26">
        <v>4</v>
      </c>
      <c r="C11" s="73" t="str">
        <f t="shared" si="1"/>
        <v>調布駅周辺のにぎわい</v>
      </c>
      <c r="D11" s="52">
        <f>VLOOKUP($A11,$B$76:$Q$105,D$74,FALSE)</f>
        <v>408</v>
      </c>
      <c r="E11" s="32">
        <f t="shared" si="2"/>
        <v>10</v>
      </c>
      <c r="F11" s="33">
        <f t="shared" si="2"/>
        <v>27</v>
      </c>
      <c r="G11" s="33">
        <f t="shared" si="2"/>
        <v>68</v>
      </c>
      <c r="H11" s="33">
        <f t="shared" si="2"/>
        <v>79</v>
      </c>
      <c r="I11" s="33">
        <f t="shared" si="2"/>
        <v>85</v>
      </c>
      <c r="J11" s="33">
        <f t="shared" si="2"/>
        <v>31</v>
      </c>
      <c r="K11" s="33">
        <f t="shared" si="2"/>
        <v>31</v>
      </c>
      <c r="L11" s="33">
        <f t="shared" si="2"/>
        <v>29</v>
      </c>
      <c r="M11" s="33">
        <f t="shared" si="2"/>
        <v>43</v>
      </c>
      <c r="O11" s="33">
        <f t="shared" si="2"/>
        <v>5</v>
      </c>
    </row>
    <row r="12" spans="1:15" ht="15.65" customHeight="1" thickBot="1" x14ac:dyDescent="0.25">
      <c r="C12" s="74" t="e">
        <f t="shared" si="1"/>
        <v>#N/A</v>
      </c>
      <c r="D12" s="47">
        <f>D11/D$5*100</f>
        <v>32.4582338902148</v>
      </c>
      <c r="E12" s="48">
        <f t="shared" ref="E12" si="13">E11/E$5*100</f>
        <v>40</v>
      </c>
      <c r="F12" s="49">
        <f t="shared" ref="F12" si="14">F11/F$5*100</f>
        <v>37.5</v>
      </c>
      <c r="G12" s="49">
        <f t="shared" ref="G12" si="15">G11/G$5*100</f>
        <v>47.222222222222221</v>
      </c>
      <c r="H12" s="49">
        <f t="shared" ref="H12" si="16">H11/H$5*100</f>
        <v>39.898989898989903</v>
      </c>
      <c r="I12" s="49">
        <f t="shared" ref="I12" si="17">I11/I$5*100</f>
        <v>33.596837944664031</v>
      </c>
      <c r="J12" s="49">
        <f t="shared" ref="J12" si="18">J11/J$5*100</f>
        <v>26.495726495726498</v>
      </c>
      <c r="K12" s="49">
        <f t="shared" ref="K12" si="19">K11/K$5*100</f>
        <v>31.958762886597935</v>
      </c>
      <c r="L12" s="49">
        <f t="shared" ref="L12" si="20">L11/L$5*100</f>
        <v>18.125</v>
      </c>
      <c r="M12" s="49">
        <f t="shared" ref="M12" si="21">M11/M$5*100</f>
        <v>23.626373626373624</v>
      </c>
      <c r="O12" s="49">
        <f>O11/O$5*100</f>
        <v>55.555555555555557</v>
      </c>
    </row>
    <row r="13" spans="1:15" ht="15.65" customHeight="1" x14ac:dyDescent="0.2">
      <c r="A13" s="26">
        <v>5</v>
      </c>
      <c r="C13" s="73" t="str">
        <f t="shared" si="1"/>
        <v>都心への交通の便がよい</v>
      </c>
      <c r="D13" s="52">
        <f>VLOOKUP($A13,$B$76:$Q$105,D$74,FALSE)</f>
        <v>948</v>
      </c>
      <c r="E13" s="32">
        <f t="shared" si="2"/>
        <v>19</v>
      </c>
      <c r="F13" s="33">
        <f t="shared" si="2"/>
        <v>53</v>
      </c>
      <c r="G13" s="33">
        <f t="shared" si="2"/>
        <v>110</v>
      </c>
      <c r="H13" s="33">
        <f t="shared" si="2"/>
        <v>142</v>
      </c>
      <c r="I13" s="33">
        <f t="shared" si="2"/>
        <v>195</v>
      </c>
      <c r="J13" s="33">
        <f t="shared" si="2"/>
        <v>83</v>
      </c>
      <c r="K13" s="33">
        <f t="shared" si="2"/>
        <v>79</v>
      </c>
      <c r="L13" s="33">
        <f t="shared" si="2"/>
        <v>122</v>
      </c>
      <c r="M13" s="33">
        <f t="shared" si="2"/>
        <v>137</v>
      </c>
      <c r="O13" s="33">
        <f t="shared" si="2"/>
        <v>8</v>
      </c>
    </row>
    <row r="14" spans="1:15" ht="15.65" customHeight="1" thickBot="1" x14ac:dyDescent="0.25">
      <c r="C14" s="74" t="e">
        <f t="shared" si="1"/>
        <v>#N/A</v>
      </c>
      <c r="D14" s="47">
        <f>D13/D$5*100</f>
        <v>75.417661097852033</v>
      </c>
      <c r="E14" s="48">
        <f t="shared" ref="E14" si="22">E13/E$5*100</f>
        <v>76</v>
      </c>
      <c r="F14" s="49">
        <f t="shared" ref="F14" si="23">F13/F$5*100</f>
        <v>73.611111111111114</v>
      </c>
      <c r="G14" s="49">
        <f t="shared" ref="G14" si="24">G13/G$5*100</f>
        <v>76.388888888888886</v>
      </c>
      <c r="H14" s="49">
        <f t="shared" ref="H14" si="25">H13/H$5*100</f>
        <v>71.717171717171709</v>
      </c>
      <c r="I14" s="49">
        <f t="shared" ref="I14" si="26">I13/I$5*100</f>
        <v>77.07509881422925</v>
      </c>
      <c r="J14" s="49">
        <f t="shared" ref="J14" si="27">J13/J$5*100</f>
        <v>70.940170940170944</v>
      </c>
      <c r="K14" s="49">
        <f t="shared" ref="K14" si="28">K13/K$5*100</f>
        <v>81.44329896907216</v>
      </c>
      <c r="L14" s="49">
        <f t="shared" ref="L14" si="29">L13/L$5*100</f>
        <v>76.25</v>
      </c>
      <c r="M14" s="49">
        <f t="shared" ref="M14" si="30">M13/M$5*100</f>
        <v>75.27472527472527</v>
      </c>
      <c r="O14" s="49">
        <f>O13/O$5*100</f>
        <v>88.888888888888886</v>
      </c>
    </row>
    <row r="15" spans="1:15" ht="15.65" customHeight="1" x14ac:dyDescent="0.2">
      <c r="A15" s="26">
        <v>6</v>
      </c>
      <c r="C15" s="73" t="str">
        <f t="shared" si="1"/>
        <v>市内の交通の便が良い</v>
      </c>
      <c r="D15" s="52">
        <f>VLOOKUP($A15,$B$76:$Q$105,D$74,FALSE)</f>
        <v>275</v>
      </c>
      <c r="E15" s="32">
        <f t="shared" si="2"/>
        <v>6</v>
      </c>
      <c r="F15" s="33">
        <f t="shared" si="2"/>
        <v>12</v>
      </c>
      <c r="G15" s="33">
        <f t="shared" si="2"/>
        <v>17</v>
      </c>
      <c r="H15" s="33">
        <f t="shared" si="2"/>
        <v>49</v>
      </c>
      <c r="I15" s="33">
        <f t="shared" si="2"/>
        <v>44</v>
      </c>
      <c r="J15" s="33">
        <f t="shared" si="2"/>
        <v>25</v>
      </c>
      <c r="K15" s="33">
        <f t="shared" si="2"/>
        <v>17</v>
      </c>
      <c r="L15" s="33">
        <f t="shared" si="2"/>
        <v>41</v>
      </c>
      <c r="M15" s="33">
        <f t="shared" si="2"/>
        <v>57</v>
      </c>
      <c r="O15" s="33">
        <f t="shared" si="2"/>
        <v>7</v>
      </c>
    </row>
    <row r="16" spans="1:15" ht="15.65" customHeight="1" thickBot="1" x14ac:dyDescent="0.25">
      <c r="C16" s="74" t="e">
        <f t="shared" si="1"/>
        <v>#N/A</v>
      </c>
      <c r="D16" s="47">
        <f>D15/D$5*100</f>
        <v>21.877486077963404</v>
      </c>
      <c r="E16" s="48">
        <f t="shared" ref="E16" si="31">E15/E$5*100</f>
        <v>24</v>
      </c>
      <c r="F16" s="49">
        <f t="shared" ref="F16" si="32">F15/F$5*100</f>
        <v>16.666666666666664</v>
      </c>
      <c r="G16" s="49">
        <f t="shared" ref="G16" si="33">G15/G$5*100</f>
        <v>11.805555555555555</v>
      </c>
      <c r="H16" s="49">
        <f t="shared" ref="H16" si="34">H15/H$5*100</f>
        <v>24.747474747474747</v>
      </c>
      <c r="I16" s="49">
        <f t="shared" ref="I16" si="35">I15/I$5*100</f>
        <v>17.391304347826086</v>
      </c>
      <c r="J16" s="49">
        <f t="shared" ref="J16" si="36">J15/J$5*100</f>
        <v>21.367521367521366</v>
      </c>
      <c r="K16" s="49">
        <f t="shared" ref="K16" si="37">K15/K$5*100</f>
        <v>17.525773195876287</v>
      </c>
      <c r="L16" s="49">
        <f t="shared" ref="L16" si="38">L15/L$5*100</f>
        <v>25.624999999999996</v>
      </c>
      <c r="M16" s="49">
        <f t="shared" ref="M16" si="39">M15/M$5*100</f>
        <v>31.318681318681318</v>
      </c>
      <c r="O16" s="49">
        <f>O15/O$5*100</f>
        <v>77.777777777777786</v>
      </c>
    </row>
    <row r="17" spans="1:15" ht="15.65" customHeight="1" x14ac:dyDescent="0.2">
      <c r="A17" s="26">
        <v>7</v>
      </c>
      <c r="C17" s="73" t="str">
        <f t="shared" si="1"/>
        <v>地震などの災害への備えの面で安心・安全</v>
      </c>
      <c r="D17" s="52">
        <f>VLOOKUP($A17,$B$76:$Q$105,D$74,FALSE)</f>
        <v>126</v>
      </c>
      <c r="E17" s="32">
        <f t="shared" si="2"/>
        <v>0</v>
      </c>
      <c r="F17" s="33">
        <f t="shared" si="2"/>
        <v>6</v>
      </c>
      <c r="G17" s="33">
        <f t="shared" si="2"/>
        <v>8</v>
      </c>
      <c r="H17" s="33">
        <f t="shared" si="2"/>
        <v>23</v>
      </c>
      <c r="I17" s="33">
        <f t="shared" si="2"/>
        <v>22</v>
      </c>
      <c r="J17" s="33">
        <f t="shared" si="2"/>
        <v>9</v>
      </c>
      <c r="K17" s="33">
        <f t="shared" si="2"/>
        <v>15</v>
      </c>
      <c r="L17" s="33">
        <f t="shared" si="2"/>
        <v>20</v>
      </c>
      <c r="M17" s="33">
        <f t="shared" si="2"/>
        <v>22</v>
      </c>
      <c r="O17" s="33">
        <f t="shared" si="2"/>
        <v>1</v>
      </c>
    </row>
    <row r="18" spans="1:15" ht="15.65" customHeight="1" thickBot="1" x14ac:dyDescent="0.25">
      <c r="C18" s="74" t="e">
        <f t="shared" si="1"/>
        <v>#N/A</v>
      </c>
      <c r="D18" s="47">
        <f>D17/D$5*100</f>
        <v>10.023866348448687</v>
      </c>
      <c r="E18" s="48">
        <f t="shared" ref="E18" si="40">E17/E$5*100</f>
        <v>0</v>
      </c>
      <c r="F18" s="49">
        <f t="shared" ref="F18" si="41">F17/F$5*100</f>
        <v>8.3333333333333321</v>
      </c>
      <c r="G18" s="49">
        <f t="shared" ref="G18" si="42">G17/G$5*100</f>
        <v>5.5555555555555554</v>
      </c>
      <c r="H18" s="49">
        <f t="shared" ref="H18" si="43">H17/H$5*100</f>
        <v>11.616161616161616</v>
      </c>
      <c r="I18" s="49">
        <f t="shared" ref="I18" si="44">I17/I$5*100</f>
        <v>8.695652173913043</v>
      </c>
      <c r="J18" s="49">
        <f t="shared" ref="J18" si="45">J17/J$5*100</f>
        <v>7.6923076923076925</v>
      </c>
      <c r="K18" s="49">
        <f t="shared" ref="K18" si="46">K17/K$5*100</f>
        <v>15.463917525773196</v>
      </c>
      <c r="L18" s="49">
        <f t="shared" ref="L18" si="47">L17/L$5*100</f>
        <v>12.5</v>
      </c>
      <c r="M18" s="49">
        <f t="shared" ref="M18" si="48">M17/M$5*100</f>
        <v>12.087912087912088</v>
      </c>
      <c r="O18" s="49">
        <f>O17/O$5*100</f>
        <v>11.111111111111111</v>
      </c>
    </row>
    <row r="19" spans="1:15" ht="15.65" customHeight="1" x14ac:dyDescent="0.2">
      <c r="A19" s="26">
        <v>8</v>
      </c>
      <c r="C19" s="73" t="str">
        <f t="shared" si="1"/>
        <v>浸水被害への備えの面で安心・安全　</v>
      </c>
      <c r="D19" s="52">
        <f>VLOOKUP($A19,$B$76:$Q$105,D$74,FALSE)</f>
        <v>80</v>
      </c>
      <c r="E19" s="32">
        <f t="shared" si="2"/>
        <v>0</v>
      </c>
      <c r="F19" s="33">
        <f t="shared" si="2"/>
        <v>2</v>
      </c>
      <c r="G19" s="33">
        <f t="shared" si="2"/>
        <v>4</v>
      </c>
      <c r="H19" s="33">
        <f t="shared" si="2"/>
        <v>8</v>
      </c>
      <c r="I19" s="33">
        <f t="shared" si="2"/>
        <v>11</v>
      </c>
      <c r="J19" s="33">
        <f t="shared" si="2"/>
        <v>6</v>
      </c>
      <c r="K19" s="33">
        <f t="shared" si="2"/>
        <v>8</v>
      </c>
      <c r="L19" s="33">
        <f t="shared" si="2"/>
        <v>21</v>
      </c>
      <c r="M19" s="33">
        <f t="shared" si="2"/>
        <v>19</v>
      </c>
      <c r="O19" s="33">
        <f t="shared" si="2"/>
        <v>1</v>
      </c>
    </row>
    <row r="20" spans="1:15" ht="15.65" customHeight="1" thickBot="1" x14ac:dyDescent="0.25">
      <c r="C20" s="74" t="e">
        <f t="shared" si="1"/>
        <v>#N/A</v>
      </c>
      <c r="D20" s="47">
        <f>D19/D$5*100</f>
        <v>6.3643595863166276</v>
      </c>
      <c r="E20" s="48">
        <f t="shared" ref="E20" si="49">E19/E$5*100</f>
        <v>0</v>
      </c>
      <c r="F20" s="49">
        <f t="shared" ref="F20" si="50">F19/F$5*100</f>
        <v>2.7777777777777777</v>
      </c>
      <c r="G20" s="49">
        <f t="shared" ref="G20" si="51">G19/G$5*100</f>
        <v>2.7777777777777777</v>
      </c>
      <c r="H20" s="49">
        <f t="shared" ref="H20" si="52">H19/H$5*100</f>
        <v>4.0404040404040407</v>
      </c>
      <c r="I20" s="49">
        <f t="shared" ref="I20" si="53">I19/I$5*100</f>
        <v>4.3478260869565215</v>
      </c>
      <c r="J20" s="49">
        <f t="shared" ref="J20" si="54">J19/J$5*100</f>
        <v>5.1282051282051277</v>
      </c>
      <c r="K20" s="49">
        <f t="shared" ref="K20" si="55">K19/K$5*100</f>
        <v>8.2474226804123703</v>
      </c>
      <c r="L20" s="49">
        <f t="shared" ref="L20" si="56">L19/L$5*100</f>
        <v>13.125</v>
      </c>
      <c r="M20" s="49">
        <f t="shared" ref="M20" si="57">M19/M$5*100</f>
        <v>10.43956043956044</v>
      </c>
      <c r="O20" s="49">
        <f>O19/O$5*100</f>
        <v>11.111111111111111</v>
      </c>
    </row>
    <row r="21" spans="1:15" ht="15.65" customHeight="1" x14ac:dyDescent="0.2">
      <c r="A21" s="26">
        <v>9</v>
      </c>
      <c r="C21" s="73" t="str">
        <f t="shared" si="1"/>
        <v>土砂災害への備えの面で安心・安全</v>
      </c>
      <c r="D21" s="52">
        <f>VLOOKUP($A21,$B$76:$Q$105,D$74,FALSE)</f>
        <v>89</v>
      </c>
      <c r="E21" s="32">
        <f t="shared" si="2"/>
        <v>0</v>
      </c>
      <c r="F21" s="33">
        <f t="shared" si="2"/>
        <v>1</v>
      </c>
      <c r="G21" s="33">
        <f t="shared" si="2"/>
        <v>5</v>
      </c>
      <c r="H21" s="33">
        <f t="shared" si="2"/>
        <v>11</v>
      </c>
      <c r="I21" s="33">
        <f t="shared" si="2"/>
        <v>20</v>
      </c>
      <c r="J21" s="33">
        <f t="shared" si="2"/>
        <v>8</v>
      </c>
      <c r="K21" s="33">
        <f t="shared" si="2"/>
        <v>7</v>
      </c>
      <c r="L21" s="33">
        <f t="shared" si="2"/>
        <v>16</v>
      </c>
      <c r="M21" s="33">
        <f t="shared" si="2"/>
        <v>20</v>
      </c>
      <c r="O21" s="33">
        <f t="shared" si="2"/>
        <v>1</v>
      </c>
    </row>
    <row r="22" spans="1:15" ht="15.65" customHeight="1" thickBot="1" x14ac:dyDescent="0.25">
      <c r="C22" s="74" t="e">
        <f t="shared" si="1"/>
        <v>#N/A</v>
      </c>
      <c r="D22" s="47">
        <f>D21/D$5*100</f>
        <v>7.0803500397772474</v>
      </c>
      <c r="E22" s="48">
        <f t="shared" ref="E22" si="58">E21/E$5*100</f>
        <v>0</v>
      </c>
      <c r="F22" s="49">
        <f t="shared" ref="F22" si="59">F21/F$5*100</f>
        <v>1.3888888888888888</v>
      </c>
      <c r="G22" s="49">
        <f t="shared" ref="G22" si="60">G21/G$5*100</f>
        <v>3.4722222222222223</v>
      </c>
      <c r="H22" s="49">
        <f t="shared" ref="H22" si="61">H21/H$5*100</f>
        <v>5.5555555555555554</v>
      </c>
      <c r="I22" s="49">
        <f t="shared" ref="I22" si="62">I21/I$5*100</f>
        <v>7.9051383399209492</v>
      </c>
      <c r="J22" s="49">
        <f t="shared" ref="J22" si="63">J21/J$5*100</f>
        <v>6.8376068376068382</v>
      </c>
      <c r="K22" s="49">
        <f t="shared" ref="K22" si="64">K21/K$5*100</f>
        <v>7.216494845360824</v>
      </c>
      <c r="L22" s="49">
        <f t="shared" ref="L22" si="65">L21/L$5*100</f>
        <v>10</v>
      </c>
      <c r="M22" s="49">
        <f t="shared" ref="M22" si="66">M21/M$5*100</f>
        <v>10.989010989010989</v>
      </c>
      <c r="O22" s="49">
        <f>O21/O$5*100</f>
        <v>11.111111111111111</v>
      </c>
    </row>
    <row r="23" spans="1:15" ht="15.65" customHeight="1" x14ac:dyDescent="0.2">
      <c r="A23" s="26">
        <v>10</v>
      </c>
      <c r="C23" s="73" t="str">
        <f t="shared" si="1"/>
        <v>治安の面で安全・安心</v>
      </c>
      <c r="D23" s="52">
        <f>VLOOKUP($A23,$B$76:$Q$105,D$74,FALSE)</f>
        <v>401</v>
      </c>
      <c r="E23" s="32">
        <f t="shared" si="2"/>
        <v>9</v>
      </c>
      <c r="F23" s="33">
        <f t="shared" si="2"/>
        <v>18</v>
      </c>
      <c r="G23" s="33">
        <f t="shared" si="2"/>
        <v>60</v>
      </c>
      <c r="H23" s="33">
        <f t="shared" si="2"/>
        <v>72</v>
      </c>
      <c r="I23" s="33">
        <f t="shared" si="2"/>
        <v>83</v>
      </c>
      <c r="J23" s="33">
        <f t="shared" si="2"/>
        <v>34</v>
      </c>
      <c r="K23" s="33">
        <f t="shared" si="2"/>
        <v>28</v>
      </c>
      <c r="L23" s="33">
        <f t="shared" si="2"/>
        <v>36</v>
      </c>
      <c r="M23" s="33">
        <f t="shared" si="2"/>
        <v>54</v>
      </c>
      <c r="O23" s="33">
        <f t="shared" si="2"/>
        <v>7</v>
      </c>
    </row>
    <row r="24" spans="1:15" ht="15.65" customHeight="1" thickBot="1" x14ac:dyDescent="0.25">
      <c r="C24" s="74" t="e">
        <f t="shared" si="1"/>
        <v>#N/A</v>
      </c>
      <c r="D24" s="47">
        <f>D23/D$5*100</f>
        <v>31.901352426412092</v>
      </c>
      <c r="E24" s="48">
        <f t="shared" ref="E24" si="67">E23/E$5*100</f>
        <v>36</v>
      </c>
      <c r="F24" s="49">
        <f t="shared" ref="F24" si="68">F23/F$5*100</f>
        <v>25</v>
      </c>
      <c r="G24" s="49">
        <f t="shared" ref="G24" si="69">G23/G$5*100</f>
        <v>41.666666666666671</v>
      </c>
      <c r="H24" s="49">
        <f t="shared" ref="H24" si="70">H23/H$5*100</f>
        <v>36.363636363636367</v>
      </c>
      <c r="I24" s="49">
        <f t="shared" ref="I24" si="71">I23/I$5*100</f>
        <v>32.806324110671937</v>
      </c>
      <c r="J24" s="49">
        <f t="shared" ref="J24" si="72">J23/J$5*100</f>
        <v>29.059829059829063</v>
      </c>
      <c r="K24" s="49">
        <f t="shared" ref="K24" si="73">K23/K$5*100</f>
        <v>28.865979381443296</v>
      </c>
      <c r="L24" s="49">
        <f t="shared" ref="L24" si="74">L23/L$5*100</f>
        <v>22.5</v>
      </c>
      <c r="M24" s="49">
        <f t="shared" ref="M24" si="75">M23/M$5*100</f>
        <v>29.670329670329672</v>
      </c>
      <c r="O24" s="49">
        <f>O23/O$5*100</f>
        <v>77.777777777777786</v>
      </c>
    </row>
    <row r="25" spans="1:15" ht="15.65" customHeight="1" x14ac:dyDescent="0.2">
      <c r="A25" s="26">
        <v>11</v>
      </c>
      <c r="C25" s="73" t="str">
        <f t="shared" si="1"/>
        <v>地域のふれあいがある</v>
      </c>
      <c r="D25" s="52">
        <f>VLOOKUP($A25,$B$76:$Q$105,D$74,FALSE)</f>
        <v>145</v>
      </c>
      <c r="E25" s="32">
        <f t="shared" si="2"/>
        <v>1</v>
      </c>
      <c r="F25" s="33">
        <f t="shared" si="2"/>
        <v>9</v>
      </c>
      <c r="G25" s="33">
        <f t="shared" si="2"/>
        <v>15</v>
      </c>
      <c r="H25" s="33">
        <f t="shared" si="2"/>
        <v>19</v>
      </c>
      <c r="I25" s="33">
        <f t="shared" si="2"/>
        <v>18</v>
      </c>
      <c r="J25" s="33">
        <f t="shared" si="2"/>
        <v>9</v>
      </c>
      <c r="K25" s="33">
        <f t="shared" si="2"/>
        <v>16</v>
      </c>
      <c r="L25" s="33">
        <f t="shared" si="2"/>
        <v>25</v>
      </c>
      <c r="M25" s="33">
        <f t="shared" si="2"/>
        <v>29</v>
      </c>
      <c r="O25" s="33">
        <f t="shared" si="2"/>
        <v>4</v>
      </c>
    </row>
    <row r="26" spans="1:15" ht="15.65" customHeight="1" thickBot="1" x14ac:dyDescent="0.25">
      <c r="C26" s="74" t="e">
        <f t="shared" si="1"/>
        <v>#N/A</v>
      </c>
      <c r="D26" s="47">
        <f>D25/D$5*100</f>
        <v>11.535401750198886</v>
      </c>
      <c r="E26" s="48">
        <f t="shared" ref="E26" si="76">E25/E$5*100</f>
        <v>4</v>
      </c>
      <c r="F26" s="49">
        <f t="shared" ref="F26" si="77">F25/F$5*100</f>
        <v>12.5</v>
      </c>
      <c r="G26" s="49">
        <f t="shared" ref="G26" si="78">G25/G$5*100</f>
        <v>10.416666666666668</v>
      </c>
      <c r="H26" s="49">
        <f t="shared" ref="H26" si="79">H25/H$5*100</f>
        <v>9.5959595959595951</v>
      </c>
      <c r="I26" s="49">
        <f t="shared" ref="I26" si="80">I25/I$5*100</f>
        <v>7.1146245059288544</v>
      </c>
      <c r="J26" s="49">
        <f t="shared" ref="J26" si="81">J25/J$5*100</f>
        <v>7.6923076923076925</v>
      </c>
      <c r="K26" s="49">
        <f t="shared" ref="K26" si="82">K25/K$5*100</f>
        <v>16.494845360824741</v>
      </c>
      <c r="L26" s="49">
        <f t="shared" ref="L26" si="83">L25/L$5*100</f>
        <v>15.625</v>
      </c>
      <c r="M26" s="49">
        <f t="shared" ref="M26" si="84">M25/M$5*100</f>
        <v>15.934065934065933</v>
      </c>
      <c r="O26" s="49">
        <f>O25/O$5*100</f>
        <v>44.444444444444443</v>
      </c>
    </row>
    <row r="27" spans="1:15" ht="15.65" customHeight="1" x14ac:dyDescent="0.2">
      <c r="A27" s="26">
        <v>12</v>
      </c>
      <c r="C27" s="73" t="str">
        <f t="shared" si="1"/>
        <v>祭りやイベントが充実</v>
      </c>
      <c r="D27" s="52">
        <f>VLOOKUP($A27,$B$76:$Q$105,D$74,FALSE)</f>
        <v>139</v>
      </c>
      <c r="E27" s="32">
        <f t="shared" si="2"/>
        <v>4</v>
      </c>
      <c r="F27" s="33">
        <f t="shared" si="2"/>
        <v>15</v>
      </c>
      <c r="G27" s="33">
        <f t="shared" si="2"/>
        <v>21</v>
      </c>
      <c r="H27" s="33">
        <f t="shared" si="2"/>
        <v>28</v>
      </c>
      <c r="I27" s="33">
        <f t="shared" si="2"/>
        <v>20</v>
      </c>
      <c r="J27" s="33">
        <f t="shared" si="2"/>
        <v>9</v>
      </c>
      <c r="K27" s="33">
        <f t="shared" si="2"/>
        <v>13</v>
      </c>
      <c r="L27" s="33">
        <f t="shared" si="2"/>
        <v>14</v>
      </c>
      <c r="M27" s="33">
        <f t="shared" si="2"/>
        <v>11</v>
      </c>
      <c r="O27" s="33">
        <f t="shared" si="2"/>
        <v>4</v>
      </c>
    </row>
    <row r="28" spans="1:15" ht="15.65" customHeight="1" thickBot="1" x14ac:dyDescent="0.25">
      <c r="C28" s="74" t="e">
        <f t="shared" si="1"/>
        <v>#N/A</v>
      </c>
      <c r="D28" s="47">
        <f>D27/D$5*100</f>
        <v>11.058074781225139</v>
      </c>
      <c r="E28" s="48">
        <f t="shared" ref="E28" si="85">E27/E$5*100</f>
        <v>16</v>
      </c>
      <c r="F28" s="49">
        <f t="shared" ref="F28" si="86">F27/F$5*100</f>
        <v>20.833333333333336</v>
      </c>
      <c r="G28" s="49">
        <f t="shared" ref="G28" si="87">G27/G$5*100</f>
        <v>14.583333333333334</v>
      </c>
      <c r="H28" s="49">
        <f t="shared" ref="H28" si="88">H27/H$5*100</f>
        <v>14.14141414141414</v>
      </c>
      <c r="I28" s="49">
        <f t="shared" ref="I28" si="89">I27/I$5*100</f>
        <v>7.9051383399209492</v>
      </c>
      <c r="J28" s="49">
        <f t="shared" ref="J28" si="90">J27/J$5*100</f>
        <v>7.6923076923076925</v>
      </c>
      <c r="K28" s="49">
        <f t="shared" ref="K28" si="91">K27/K$5*100</f>
        <v>13.402061855670103</v>
      </c>
      <c r="L28" s="49">
        <f t="shared" ref="L28" si="92">L27/L$5*100</f>
        <v>8.75</v>
      </c>
      <c r="M28" s="49">
        <f t="shared" ref="M28" si="93">M27/M$5*100</f>
        <v>6.0439560439560438</v>
      </c>
      <c r="O28" s="49">
        <f>O27/O$5*100</f>
        <v>44.444444444444443</v>
      </c>
    </row>
    <row r="29" spans="1:15" ht="15.65" customHeight="1" x14ac:dyDescent="0.2">
      <c r="A29" s="26">
        <v>13</v>
      </c>
      <c r="C29" s="73" t="str">
        <f t="shared" si="1"/>
        <v>スポーツ活動が活発</v>
      </c>
      <c r="D29" s="52">
        <f>VLOOKUP($A29,$B$76:$Q$105,D$74,FALSE)</f>
        <v>94</v>
      </c>
      <c r="E29" s="32">
        <f t="shared" si="2"/>
        <v>2</v>
      </c>
      <c r="F29" s="33">
        <f t="shared" si="2"/>
        <v>5</v>
      </c>
      <c r="G29" s="33">
        <f t="shared" si="2"/>
        <v>12</v>
      </c>
      <c r="H29" s="33">
        <f t="shared" si="2"/>
        <v>21</v>
      </c>
      <c r="I29" s="33">
        <f t="shared" si="2"/>
        <v>16</v>
      </c>
      <c r="J29" s="33">
        <f t="shared" si="2"/>
        <v>6</v>
      </c>
      <c r="K29" s="33">
        <f t="shared" si="2"/>
        <v>10</v>
      </c>
      <c r="L29" s="33">
        <f t="shared" si="2"/>
        <v>10</v>
      </c>
      <c r="M29" s="33">
        <f t="shared" si="2"/>
        <v>12</v>
      </c>
      <c r="O29" s="33">
        <f t="shared" si="2"/>
        <v>0</v>
      </c>
    </row>
    <row r="30" spans="1:15" ht="15.65" customHeight="1" thickBot="1" x14ac:dyDescent="0.25">
      <c r="C30" s="74" t="e">
        <f t="shared" si="1"/>
        <v>#N/A</v>
      </c>
      <c r="D30" s="47">
        <f>D29/D$5*100</f>
        <v>7.4781225139220364</v>
      </c>
      <c r="E30" s="48">
        <f t="shared" ref="E30" si="94">E29/E$5*100</f>
        <v>8</v>
      </c>
      <c r="F30" s="49">
        <f t="shared" ref="F30" si="95">F29/F$5*100</f>
        <v>6.9444444444444446</v>
      </c>
      <c r="G30" s="49">
        <f t="shared" ref="G30" si="96">G29/G$5*100</f>
        <v>8.3333333333333321</v>
      </c>
      <c r="H30" s="49">
        <f t="shared" ref="H30" si="97">H29/H$5*100</f>
        <v>10.606060606060606</v>
      </c>
      <c r="I30" s="49">
        <f t="shared" ref="I30" si="98">I29/I$5*100</f>
        <v>6.3241106719367588</v>
      </c>
      <c r="J30" s="49">
        <f t="shared" ref="J30" si="99">J29/J$5*100</f>
        <v>5.1282051282051277</v>
      </c>
      <c r="K30" s="49">
        <f t="shared" ref="K30" si="100">K29/K$5*100</f>
        <v>10.309278350515463</v>
      </c>
      <c r="L30" s="49">
        <f t="shared" ref="L30" si="101">L29/L$5*100</f>
        <v>6.25</v>
      </c>
      <c r="M30" s="49">
        <f t="shared" ref="M30" si="102">M29/M$5*100</f>
        <v>6.593406593406594</v>
      </c>
      <c r="O30" s="49">
        <f>O29/O$5*100</f>
        <v>0</v>
      </c>
    </row>
    <row r="31" spans="1:15" ht="15.65" customHeight="1" x14ac:dyDescent="0.2">
      <c r="A31" s="26">
        <v>14</v>
      </c>
      <c r="C31" s="73" t="str">
        <f t="shared" si="1"/>
        <v>日常の買い物が便利</v>
      </c>
      <c r="D31" s="52">
        <f>VLOOKUP($A31,$B$76:$Q$105,D$74,FALSE)</f>
        <v>668</v>
      </c>
      <c r="E31" s="32">
        <f t="shared" si="2"/>
        <v>8</v>
      </c>
      <c r="F31" s="33">
        <f t="shared" si="2"/>
        <v>31</v>
      </c>
      <c r="G31" s="33">
        <f t="shared" si="2"/>
        <v>84</v>
      </c>
      <c r="H31" s="33">
        <f t="shared" si="2"/>
        <v>112</v>
      </c>
      <c r="I31" s="33">
        <f t="shared" si="2"/>
        <v>124</v>
      </c>
      <c r="J31" s="33">
        <f t="shared" si="2"/>
        <v>57</v>
      </c>
      <c r="K31" s="33">
        <f t="shared" si="2"/>
        <v>59</v>
      </c>
      <c r="L31" s="33">
        <f t="shared" si="2"/>
        <v>82</v>
      </c>
      <c r="M31" s="33">
        <f t="shared" si="2"/>
        <v>103</v>
      </c>
      <c r="O31" s="33">
        <f t="shared" si="2"/>
        <v>8</v>
      </c>
    </row>
    <row r="32" spans="1:15" ht="15.65" customHeight="1" thickBot="1" x14ac:dyDescent="0.25">
      <c r="C32" s="74" t="e">
        <f t="shared" si="1"/>
        <v>#N/A</v>
      </c>
      <c r="D32" s="47">
        <f>D31/D$5*100</f>
        <v>53.142402545743842</v>
      </c>
      <c r="E32" s="48">
        <f t="shared" ref="E32" si="103">E31/E$5*100</f>
        <v>32</v>
      </c>
      <c r="F32" s="49">
        <f t="shared" ref="F32" si="104">F31/F$5*100</f>
        <v>43.055555555555557</v>
      </c>
      <c r="G32" s="49">
        <f t="shared" ref="G32" si="105">G31/G$5*100</f>
        <v>58.333333333333336</v>
      </c>
      <c r="H32" s="49">
        <f t="shared" ref="H32" si="106">H31/H$5*100</f>
        <v>56.56565656565656</v>
      </c>
      <c r="I32" s="49">
        <f t="shared" ref="I32" si="107">I31/I$5*100</f>
        <v>49.011857707509883</v>
      </c>
      <c r="J32" s="49">
        <f t="shared" ref="J32" si="108">J31/J$5*100</f>
        <v>48.717948717948715</v>
      </c>
      <c r="K32" s="49">
        <f t="shared" ref="K32" si="109">K31/K$5*100</f>
        <v>60.824742268041234</v>
      </c>
      <c r="L32" s="49">
        <f t="shared" ref="L32" si="110">L31/L$5*100</f>
        <v>51.249999999999993</v>
      </c>
      <c r="M32" s="49">
        <f t="shared" ref="M32" si="111">M31/M$5*100</f>
        <v>56.593406593406591</v>
      </c>
      <c r="O32" s="49">
        <f>O31/O$5*100</f>
        <v>88.888888888888886</v>
      </c>
    </row>
    <row r="33" spans="1:15" ht="15.65" customHeight="1" x14ac:dyDescent="0.2">
      <c r="A33" s="26">
        <v>15</v>
      </c>
      <c r="C33" s="73" t="str">
        <f t="shared" si="1"/>
        <v>好きな店や商店街がある</v>
      </c>
      <c r="D33" s="52">
        <f>VLOOKUP($A33,$B$76:$Q$105,D$74,FALSE)</f>
        <v>180</v>
      </c>
      <c r="E33" s="32">
        <f t="shared" si="2"/>
        <v>5</v>
      </c>
      <c r="F33" s="33">
        <f t="shared" si="2"/>
        <v>17</v>
      </c>
      <c r="G33" s="33">
        <f t="shared" si="2"/>
        <v>26</v>
      </c>
      <c r="H33" s="33">
        <f t="shared" si="2"/>
        <v>36</v>
      </c>
      <c r="I33" s="33">
        <f t="shared" si="2"/>
        <v>31</v>
      </c>
      <c r="J33" s="33">
        <f t="shared" si="2"/>
        <v>14</v>
      </c>
      <c r="K33" s="33">
        <f t="shared" si="2"/>
        <v>15</v>
      </c>
      <c r="L33" s="33">
        <f t="shared" si="2"/>
        <v>17</v>
      </c>
      <c r="M33" s="33">
        <f t="shared" si="2"/>
        <v>15</v>
      </c>
      <c r="O33" s="33">
        <f t="shared" si="2"/>
        <v>4</v>
      </c>
    </row>
    <row r="34" spans="1:15" ht="15.65" customHeight="1" thickBot="1" x14ac:dyDescent="0.25">
      <c r="C34" s="74" t="e">
        <f t="shared" si="1"/>
        <v>#N/A</v>
      </c>
      <c r="D34" s="47">
        <f>D33/D$5*100</f>
        <v>14.319809069212411</v>
      </c>
      <c r="E34" s="48">
        <f t="shared" ref="E34" si="112">E33/E$5*100</f>
        <v>20</v>
      </c>
      <c r="F34" s="49">
        <f t="shared" ref="F34" si="113">F33/F$5*100</f>
        <v>23.611111111111111</v>
      </c>
      <c r="G34" s="49">
        <f t="shared" ref="G34" si="114">G33/G$5*100</f>
        <v>18.055555555555554</v>
      </c>
      <c r="H34" s="49">
        <f t="shared" ref="H34" si="115">H33/H$5*100</f>
        <v>18.181818181818183</v>
      </c>
      <c r="I34" s="49">
        <f t="shared" ref="I34" si="116">I33/I$5*100</f>
        <v>12.252964426877471</v>
      </c>
      <c r="J34" s="49">
        <f t="shared" ref="J34" si="117">J33/J$5*100</f>
        <v>11.965811965811966</v>
      </c>
      <c r="K34" s="49">
        <f t="shared" ref="K34" si="118">K33/K$5*100</f>
        <v>15.463917525773196</v>
      </c>
      <c r="L34" s="49">
        <f t="shared" ref="L34" si="119">L33/L$5*100</f>
        <v>10.625</v>
      </c>
      <c r="M34" s="49">
        <f t="shared" ref="M34" si="120">M33/M$5*100</f>
        <v>8.2417582417582409</v>
      </c>
      <c r="O34" s="49">
        <f>O33/O$5*100</f>
        <v>44.444444444444443</v>
      </c>
    </row>
    <row r="35" spans="1:15" ht="15.65" customHeight="1" x14ac:dyDescent="0.2">
      <c r="A35" s="26">
        <v>16</v>
      </c>
      <c r="C35" s="73" t="str">
        <f t="shared" si="1"/>
        <v>深大寺地域の歴史・観光資源</v>
      </c>
      <c r="D35" s="52">
        <f>VLOOKUP($A35,$B$76:$Q$105,D$74,FALSE)</f>
        <v>477</v>
      </c>
      <c r="E35" s="32">
        <f t="shared" si="2"/>
        <v>5</v>
      </c>
      <c r="F35" s="33">
        <f t="shared" si="2"/>
        <v>17</v>
      </c>
      <c r="G35" s="33">
        <f t="shared" si="2"/>
        <v>51</v>
      </c>
      <c r="H35" s="33">
        <f t="shared" si="2"/>
        <v>66</v>
      </c>
      <c r="I35" s="33">
        <f t="shared" si="2"/>
        <v>102</v>
      </c>
      <c r="J35" s="33">
        <f t="shared" si="2"/>
        <v>48</v>
      </c>
      <c r="K35" s="33">
        <f t="shared" si="2"/>
        <v>42</v>
      </c>
      <c r="L35" s="33">
        <f t="shared" si="2"/>
        <v>68</v>
      </c>
      <c r="M35" s="33">
        <f t="shared" si="2"/>
        <v>74</v>
      </c>
      <c r="O35" s="33">
        <f t="shared" si="2"/>
        <v>4</v>
      </c>
    </row>
    <row r="36" spans="1:15" ht="15.65" customHeight="1" thickBot="1" x14ac:dyDescent="0.25">
      <c r="C36" s="74" t="e">
        <f t="shared" si="1"/>
        <v>#N/A</v>
      </c>
      <c r="D36" s="47">
        <f>D35/D$5*100</f>
        <v>37.947494033412887</v>
      </c>
      <c r="E36" s="48">
        <f t="shared" ref="E36" si="121">E35/E$5*100</f>
        <v>20</v>
      </c>
      <c r="F36" s="49">
        <f t="shared" ref="F36" si="122">F35/F$5*100</f>
        <v>23.611111111111111</v>
      </c>
      <c r="G36" s="49">
        <f t="shared" ref="G36" si="123">G35/G$5*100</f>
        <v>35.416666666666671</v>
      </c>
      <c r="H36" s="49">
        <f t="shared" ref="H36" si="124">H35/H$5*100</f>
        <v>33.333333333333329</v>
      </c>
      <c r="I36" s="49">
        <f t="shared" ref="I36" si="125">I35/I$5*100</f>
        <v>40.316205533596836</v>
      </c>
      <c r="J36" s="49">
        <f t="shared" ref="J36" si="126">J35/J$5*100</f>
        <v>41.025641025641022</v>
      </c>
      <c r="K36" s="49">
        <f t="shared" ref="K36" si="127">K35/K$5*100</f>
        <v>43.298969072164951</v>
      </c>
      <c r="L36" s="49">
        <f t="shared" ref="L36" si="128">L35/L$5*100</f>
        <v>42.5</v>
      </c>
      <c r="M36" s="49">
        <f t="shared" ref="M36" si="129">M35/M$5*100</f>
        <v>40.659340659340657</v>
      </c>
      <c r="O36" s="49">
        <f>O35/O$5*100</f>
        <v>44.444444444444443</v>
      </c>
    </row>
    <row r="37" spans="1:15" ht="15.65" customHeight="1" x14ac:dyDescent="0.2">
      <c r="A37" s="26">
        <v>17</v>
      </c>
      <c r="C37" s="73" t="str">
        <f t="shared" si="1"/>
        <v>神代植物公園，野川公園などの公園</v>
      </c>
      <c r="D37" s="52">
        <f>VLOOKUP($A37,$B$76:$Q$105,D$74,FALSE)</f>
        <v>514</v>
      </c>
      <c r="E37" s="32">
        <f t="shared" si="2"/>
        <v>7</v>
      </c>
      <c r="F37" s="33">
        <f t="shared" si="2"/>
        <v>22</v>
      </c>
      <c r="G37" s="33">
        <f t="shared" si="2"/>
        <v>45</v>
      </c>
      <c r="H37" s="33">
        <f t="shared" si="2"/>
        <v>71</v>
      </c>
      <c r="I37" s="33">
        <f t="shared" si="2"/>
        <v>98</v>
      </c>
      <c r="J37" s="33">
        <f t="shared" si="2"/>
        <v>39</v>
      </c>
      <c r="K37" s="33">
        <f t="shared" si="2"/>
        <v>49</v>
      </c>
      <c r="L37" s="33">
        <f t="shared" si="2"/>
        <v>86</v>
      </c>
      <c r="M37" s="33">
        <f t="shared" si="2"/>
        <v>92</v>
      </c>
      <c r="O37" s="33">
        <f t="shared" si="2"/>
        <v>5</v>
      </c>
    </row>
    <row r="38" spans="1:15" ht="15.65" customHeight="1" thickBot="1" x14ac:dyDescent="0.25">
      <c r="C38" s="74" t="e">
        <f t="shared" si="1"/>
        <v>#N/A</v>
      </c>
      <c r="D38" s="47">
        <f>D37/D$5*100</f>
        <v>40.891010342084328</v>
      </c>
      <c r="E38" s="48">
        <f t="shared" ref="E38" si="130">E37/E$5*100</f>
        <v>28.000000000000004</v>
      </c>
      <c r="F38" s="49">
        <f t="shared" ref="F38" si="131">F37/F$5*100</f>
        <v>30.555555555555557</v>
      </c>
      <c r="G38" s="49">
        <f t="shared" ref="G38" si="132">G37/G$5*100</f>
        <v>31.25</v>
      </c>
      <c r="H38" s="49">
        <f t="shared" ref="H38" si="133">H37/H$5*100</f>
        <v>35.858585858585855</v>
      </c>
      <c r="I38" s="49">
        <f t="shared" ref="I38" si="134">I37/I$5*100</f>
        <v>38.735177865612648</v>
      </c>
      <c r="J38" s="49">
        <f t="shared" ref="J38" si="135">J37/J$5*100</f>
        <v>33.333333333333329</v>
      </c>
      <c r="K38" s="49">
        <f t="shared" ref="K38" si="136">K37/K$5*100</f>
        <v>50.515463917525771</v>
      </c>
      <c r="L38" s="49">
        <f t="shared" ref="L38" si="137">L37/L$5*100</f>
        <v>53.75</v>
      </c>
      <c r="M38" s="49">
        <f t="shared" ref="M38" si="138">M37/M$5*100</f>
        <v>50.549450549450547</v>
      </c>
      <c r="O38" s="49">
        <f>O37/O$5*100</f>
        <v>55.555555555555557</v>
      </c>
    </row>
    <row r="39" spans="1:15" ht="15.65" customHeight="1" x14ac:dyDescent="0.2">
      <c r="A39" s="26">
        <v>18</v>
      </c>
      <c r="C39" s="73" t="str">
        <f t="shared" si="1"/>
        <v>教育環境が良い</v>
      </c>
      <c r="D39" s="52">
        <f>VLOOKUP($A39,$B$76:$Q$105,D$74,FALSE)</f>
        <v>82</v>
      </c>
      <c r="E39" s="32">
        <f t="shared" si="2"/>
        <v>1</v>
      </c>
      <c r="F39" s="33">
        <f t="shared" si="2"/>
        <v>6</v>
      </c>
      <c r="G39" s="33">
        <f t="shared" si="2"/>
        <v>12</v>
      </c>
      <c r="H39" s="33">
        <f t="shared" si="2"/>
        <v>19</v>
      </c>
      <c r="I39" s="33">
        <f t="shared" si="2"/>
        <v>15</v>
      </c>
      <c r="J39" s="33">
        <f t="shared" si="2"/>
        <v>5</v>
      </c>
      <c r="K39" s="33">
        <f t="shared" si="2"/>
        <v>6</v>
      </c>
      <c r="L39" s="33">
        <f t="shared" si="2"/>
        <v>5</v>
      </c>
      <c r="M39" s="33">
        <f t="shared" si="2"/>
        <v>11</v>
      </c>
      <c r="O39" s="33">
        <f t="shared" si="2"/>
        <v>2</v>
      </c>
    </row>
    <row r="40" spans="1:15" ht="15.65" customHeight="1" thickBot="1" x14ac:dyDescent="0.25">
      <c r="C40" s="74" t="e">
        <f t="shared" si="1"/>
        <v>#N/A</v>
      </c>
      <c r="D40" s="47">
        <f>D39/D$5*100</f>
        <v>6.5234685759745421</v>
      </c>
      <c r="E40" s="48">
        <f t="shared" ref="E40" si="139">E39/E$5*100</f>
        <v>4</v>
      </c>
      <c r="F40" s="49">
        <f t="shared" ref="F40" si="140">F39/F$5*100</f>
        <v>8.3333333333333321</v>
      </c>
      <c r="G40" s="49">
        <f t="shared" ref="G40" si="141">G39/G$5*100</f>
        <v>8.3333333333333321</v>
      </c>
      <c r="H40" s="49">
        <f t="shared" ref="H40" si="142">H39/H$5*100</f>
        <v>9.5959595959595951</v>
      </c>
      <c r="I40" s="49">
        <f t="shared" ref="I40" si="143">I39/I$5*100</f>
        <v>5.928853754940711</v>
      </c>
      <c r="J40" s="49">
        <f t="shared" ref="J40" si="144">J39/J$5*100</f>
        <v>4.2735042735042734</v>
      </c>
      <c r="K40" s="49">
        <f t="shared" ref="K40" si="145">K39/K$5*100</f>
        <v>6.1855670103092786</v>
      </c>
      <c r="L40" s="49">
        <f t="shared" ref="L40" si="146">L39/L$5*100</f>
        <v>3.125</v>
      </c>
      <c r="M40" s="49">
        <f t="shared" ref="M40" si="147">M39/M$5*100</f>
        <v>6.0439560439560438</v>
      </c>
      <c r="O40" s="49">
        <f>O39/O$5*100</f>
        <v>22.222222222222221</v>
      </c>
    </row>
    <row r="41" spans="1:15" ht="15.65" customHeight="1" x14ac:dyDescent="0.2">
      <c r="A41" s="26">
        <v>19</v>
      </c>
      <c r="C41" s="73" t="str">
        <f t="shared" si="1"/>
        <v>子育て環境が良い</v>
      </c>
      <c r="D41" s="52">
        <f>VLOOKUP($A41,$B$76:$Q$105,D$74,FALSE)</f>
        <v>173</v>
      </c>
      <c r="E41" s="32">
        <f t="shared" si="2"/>
        <v>1</v>
      </c>
      <c r="F41" s="33">
        <f t="shared" si="2"/>
        <v>11</v>
      </c>
      <c r="G41" s="33">
        <f t="shared" si="2"/>
        <v>36</v>
      </c>
      <c r="H41" s="33">
        <f t="shared" si="2"/>
        <v>52</v>
      </c>
      <c r="I41" s="33">
        <f t="shared" si="2"/>
        <v>34</v>
      </c>
      <c r="J41" s="33">
        <f t="shared" si="2"/>
        <v>7</v>
      </c>
      <c r="K41" s="33">
        <f t="shared" si="2"/>
        <v>7</v>
      </c>
      <c r="L41" s="33">
        <f t="shared" si="2"/>
        <v>10</v>
      </c>
      <c r="M41" s="33">
        <f t="shared" si="2"/>
        <v>13</v>
      </c>
      <c r="O41" s="33">
        <f t="shared" si="2"/>
        <v>2</v>
      </c>
    </row>
    <row r="42" spans="1:15" ht="15.65" customHeight="1" thickBot="1" x14ac:dyDescent="0.25">
      <c r="C42" s="74" t="e">
        <f t="shared" si="1"/>
        <v>#N/A</v>
      </c>
      <c r="D42" s="47">
        <f>D41/D$5*100</f>
        <v>13.762927605409706</v>
      </c>
      <c r="E42" s="48">
        <f t="shared" ref="E42" si="148">E41/E$5*100</f>
        <v>4</v>
      </c>
      <c r="F42" s="49">
        <f t="shared" ref="F42" si="149">F41/F$5*100</f>
        <v>15.277777777777779</v>
      </c>
      <c r="G42" s="49">
        <f t="shared" ref="G42" si="150">G41/G$5*100</f>
        <v>25</v>
      </c>
      <c r="H42" s="49">
        <f t="shared" ref="H42" si="151">H41/H$5*100</f>
        <v>26.262626262626267</v>
      </c>
      <c r="I42" s="49">
        <f t="shared" ref="I42" si="152">I41/I$5*100</f>
        <v>13.438735177865613</v>
      </c>
      <c r="J42" s="49">
        <f t="shared" ref="J42" si="153">J41/J$5*100</f>
        <v>5.982905982905983</v>
      </c>
      <c r="K42" s="49">
        <f t="shared" ref="K42" si="154">K41/K$5*100</f>
        <v>7.216494845360824</v>
      </c>
      <c r="L42" s="49">
        <f t="shared" ref="L42" si="155">L41/L$5*100</f>
        <v>6.25</v>
      </c>
      <c r="M42" s="49">
        <f t="shared" ref="M42" si="156">M41/M$5*100</f>
        <v>7.1428571428571423</v>
      </c>
      <c r="O42" s="49">
        <f>O41/O$5*100</f>
        <v>22.222222222222221</v>
      </c>
    </row>
    <row r="43" spans="1:15" ht="15.65" customHeight="1" x14ac:dyDescent="0.2">
      <c r="A43" s="26">
        <v>20</v>
      </c>
      <c r="C43" s="73" t="str">
        <f t="shared" si="1"/>
        <v>農地や里山の風景がある</v>
      </c>
      <c r="D43" s="52">
        <f>VLOOKUP($A43,$B$76:$Q$105,D$74,FALSE)</f>
        <v>194</v>
      </c>
      <c r="E43" s="32">
        <f t="shared" si="2"/>
        <v>2</v>
      </c>
      <c r="F43" s="33">
        <f t="shared" si="2"/>
        <v>4</v>
      </c>
      <c r="G43" s="33">
        <f t="shared" si="2"/>
        <v>16</v>
      </c>
      <c r="H43" s="33">
        <f t="shared" si="2"/>
        <v>26</v>
      </c>
      <c r="I43" s="33">
        <f t="shared" si="2"/>
        <v>36</v>
      </c>
      <c r="J43" s="33">
        <f t="shared" si="2"/>
        <v>22</v>
      </c>
      <c r="K43" s="33">
        <f t="shared" si="2"/>
        <v>21</v>
      </c>
      <c r="L43" s="33">
        <f t="shared" si="2"/>
        <v>31</v>
      </c>
      <c r="M43" s="33">
        <f t="shared" si="2"/>
        <v>33</v>
      </c>
      <c r="O43" s="33">
        <f t="shared" si="2"/>
        <v>3</v>
      </c>
    </row>
    <row r="44" spans="1:15" ht="15.65" customHeight="1" thickBot="1" x14ac:dyDescent="0.25">
      <c r="C44" s="74" t="e">
        <f t="shared" si="1"/>
        <v>#N/A</v>
      </c>
      <c r="D44" s="47">
        <f>D43/D$5*100</f>
        <v>15.433571996817822</v>
      </c>
      <c r="E44" s="48">
        <f t="shared" ref="E44" si="157">E43/E$5*100</f>
        <v>8</v>
      </c>
      <c r="F44" s="49">
        <f t="shared" ref="F44" si="158">F43/F$5*100</f>
        <v>5.5555555555555554</v>
      </c>
      <c r="G44" s="49">
        <f t="shared" ref="G44" si="159">G43/G$5*100</f>
        <v>11.111111111111111</v>
      </c>
      <c r="H44" s="49">
        <f t="shared" ref="H44" si="160">H43/H$5*100</f>
        <v>13.131313131313133</v>
      </c>
      <c r="I44" s="49">
        <f t="shared" ref="I44" si="161">I43/I$5*100</f>
        <v>14.229249011857709</v>
      </c>
      <c r="J44" s="49">
        <f t="shared" ref="J44" si="162">J43/J$5*100</f>
        <v>18.803418803418804</v>
      </c>
      <c r="K44" s="49">
        <f t="shared" ref="K44" si="163">K43/K$5*100</f>
        <v>21.649484536082475</v>
      </c>
      <c r="L44" s="49">
        <f t="shared" ref="L44" si="164">L43/L$5*100</f>
        <v>19.375</v>
      </c>
      <c r="M44" s="49">
        <f t="shared" ref="M44" si="165">M43/M$5*100</f>
        <v>18.131868131868131</v>
      </c>
      <c r="O44" s="49">
        <f>O43/O$5*100</f>
        <v>33.333333333333329</v>
      </c>
    </row>
    <row r="45" spans="1:15" ht="15.65" customHeight="1" x14ac:dyDescent="0.2">
      <c r="A45" s="26">
        <v>21</v>
      </c>
      <c r="C45" s="73" t="str">
        <f t="shared" si="1"/>
        <v>文化芸術活動が充実</v>
      </c>
      <c r="D45" s="52">
        <f>VLOOKUP($A45,$B$76:$Q$105,D$74,FALSE)</f>
        <v>62</v>
      </c>
      <c r="E45" s="32">
        <f t="shared" si="2"/>
        <v>1</v>
      </c>
      <c r="F45" s="33">
        <f t="shared" si="2"/>
        <v>4</v>
      </c>
      <c r="G45" s="33">
        <f t="shared" si="2"/>
        <v>6</v>
      </c>
      <c r="H45" s="33">
        <f t="shared" si="2"/>
        <v>5</v>
      </c>
      <c r="I45" s="33">
        <f t="shared" si="2"/>
        <v>3</v>
      </c>
      <c r="J45" s="33">
        <f t="shared" si="2"/>
        <v>5</v>
      </c>
      <c r="K45" s="33">
        <f t="shared" si="2"/>
        <v>8</v>
      </c>
      <c r="L45" s="33">
        <f t="shared" si="2"/>
        <v>9</v>
      </c>
      <c r="M45" s="33">
        <f t="shared" si="2"/>
        <v>17</v>
      </c>
      <c r="O45" s="33">
        <f t="shared" si="2"/>
        <v>4</v>
      </c>
    </row>
    <row r="46" spans="1:15" ht="15.65" customHeight="1" thickBot="1" x14ac:dyDescent="0.25">
      <c r="C46" s="74" t="e">
        <f t="shared" si="1"/>
        <v>#N/A</v>
      </c>
      <c r="D46" s="47">
        <f>D45/D$5*100</f>
        <v>4.9323786793953852</v>
      </c>
      <c r="E46" s="48">
        <f t="shared" ref="E46" si="166">E45/E$5*100</f>
        <v>4</v>
      </c>
      <c r="F46" s="49">
        <f t="shared" ref="F46" si="167">F45/F$5*100</f>
        <v>5.5555555555555554</v>
      </c>
      <c r="G46" s="49">
        <f t="shared" ref="G46" si="168">G45/G$5*100</f>
        <v>4.1666666666666661</v>
      </c>
      <c r="H46" s="49">
        <f t="shared" ref="H46" si="169">H45/H$5*100</f>
        <v>2.5252525252525251</v>
      </c>
      <c r="I46" s="49">
        <f t="shared" ref="I46" si="170">I45/I$5*100</f>
        <v>1.1857707509881421</v>
      </c>
      <c r="J46" s="49">
        <f t="shared" ref="J46" si="171">J45/J$5*100</f>
        <v>4.2735042735042734</v>
      </c>
      <c r="K46" s="49">
        <f t="shared" ref="K46" si="172">K45/K$5*100</f>
        <v>8.2474226804123703</v>
      </c>
      <c r="L46" s="49">
        <f t="shared" ref="L46" si="173">L45/L$5*100</f>
        <v>5.625</v>
      </c>
      <c r="M46" s="49">
        <f t="shared" ref="M46" si="174">M45/M$5*100</f>
        <v>9.3406593406593412</v>
      </c>
      <c r="O46" s="49">
        <f>O45/O$5*100</f>
        <v>44.444444444444443</v>
      </c>
    </row>
    <row r="47" spans="1:15" ht="15.65" customHeight="1" x14ac:dyDescent="0.2">
      <c r="A47" s="26">
        <v>22</v>
      </c>
      <c r="C47" s="73" t="str">
        <f t="shared" si="1"/>
        <v>図書館が充実</v>
      </c>
      <c r="D47" s="52">
        <f>VLOOKUP($A47,$B$76:$Q$105,D$74,FALSE)</f>
        <v>181</v>
      </c>
      <c r="E47" s="32">
        <f t="shared" si="2"/>
        <v>1</v>
      </c>
      <c r="F47" s="33">
        <f t="shared" si="2"/>
        <v>8</v>
      </c>
      <c r="G47" s="33">
        <f t="shared" si="2"/>
        <v>14</v>
      </c>
      <c r="H47" s="33">
        <f t="shared" si="2"/>
        <v>25</v>
      </c>
      <c r="I47" s="33">
        <f t="shared" si="2"/>
        <v>32</v>
      </c>
      <c r="J47" s="33">
        <f t="shared" si="2"/>
        <v>16</v>
      </c>
      <c r="K47" s="33">
        <f t="shared" si="2"/>
        <v>22</v>
      </c>
      <c r="L47" s="33">
        <f t="shared" si="2"/>
        <v>26</v>
      </c>
      <c r="M47" s="33">
        <f t="shared" si="2"/>
        <v>33</v>
      </c>
      <c r="O47" s="33">
        <f t="shared" si="2"/>
        <v>4</v>
      </c>
    </row>
    <row r="48" spans="1:15" ht="15.65" customHeight="1" thickBot="1" x14ac:dyDescent="0.25">
      <c r="C48" s="74" t="e">
        <f t="shared" si="1"/>
        <v>#N/A</v>
      </c>
      <c r="D48" s="47">
        <f>D47/D$5*100</f>
        <v>14.399363564041368</v>
      </c>
      <c r="E48" s="48">
        <f t="shared" ref="E48" si="175">E47/E$5*100</f>
        <v>4</v>
      </c>
      <c r="F48" s="49">
        <f t="shared" ref="F48" si="176">F47/F$5*100</f>
        <v>11.111111111111111</v>
      </c>
      <c r="G48" s="49">
        <f t="shared" ref="G48" si="177">G47/G$5*100</f>
        <v>9.7222222222222232</v>
      </c>
      <c r="H48" s="49">
        <f t="shared" ref="H48" si="178">H47/H$5*100</f>
        <v>12.626262626262626</v>
      </c>
      <c r="I48" s="49">
        <f t="shared" ref="I48" si="179">I47/I$5*100</f>
        <v>12.648221343873518</v>
      </c>
      <c r="J48" s="49">
        <f t="shared" ref="J48" si="180">J47/J$5*100</f>
        <v>13.675213675213676</v>
      </c>
      <c r="K48" s="49">
        <f t="shared" ref="K48" si="181">K47/K$5*100</f>
        <v>22.680412371134022</v>
      </c>
      <c r="L48" s="49">
        <f t="shared" ref="L48" si="182">L47/L$5*100</f>
        <v>16.25</v>
      </c>
      <c r="M48" s="49">
        <f t="shared" ref="M48" si="183">M47/M$5*100</f>
        <v>18.131868131868131</v>
      </c>
      <c r="O48" s="49">
        <f>O47/O$5*100</f>
        <v>44.444444444444443</v>
      </c>
    </row>
    <row r="49" spans="1:15" ht="15.65" customHeight="1" x14ac:dyDescent="0.2">
      <c r="A49" s="26">
        <v>23</v>
      </c>
      <c r="C49" s="73" t="str">
        <f t="shared" si="1"/>
        <v>「映画のまち調布」の取組</v>
      </c>
      <c r="D49" s="52">
        <f>VLOOKUP($A49,$B$76:$Q$105,D$74,FALSE)</f>
        <v>168</v>
      </c>
      <c r="E49" s="32">
        <f t="shared" si="2"/>
        <v>5</v>
      </c>
      <c r="F49" s="33">
        <f t="shared" si="2"/>
        <v>11</v>
      </c>
      <c r="G49" s="33">
        <f t="shared" si="2"/>
        <v>19</v>
      </c>
      <c r="H49" s="33">
        <f t="shared" si="2"/>
        <v>24</v>
      </c>
      <c r="I49" s="33">
        <f t="shared" si="2"/>
        <v>34</v>
      </c>
      <c r="J49" s="33">
        <f t="shared" si="2"/>
        <v>13</v>
      </c>
      <c r="K49" s="33">
        <f t="shared" si="2"/>
        <v>20</v>
      </c>
      <c r="L49" s="33">
        <f t="shared" si="2"/>
        <v>19</v>
      </c>
      <c r="M49" s="33">
        <f t="shared" si="2"/>
        <v>20</v>
      </c>
      <c r="O49" s="33">
        <f t="shared" si="2"/>
        <v>3</v>
      </c>
    </row>
    <row r="50" spans="1:15" ht="15.65" customHeight="1" thickBot="1" x14ac:dyDescent="0.25">
      <c r="C50" s="74" t="e">
        <f t="shared" si="1"/>
        <v>#N/A</v>
      </c>
      <c r="D50" s="47">
        <f>D49/D$5*100</f>
        <v>13.365155131264917</v>
      </c>
      <c r="E50" s="48">
        <f t="shared" ref="E50" si="184">E49/E$5*100</f>
        <v>20</v>
      </c>
      <c r="F50" s="49">
        <f t="shared" ref="F50" si="185">F49/F$5*100</f>
        <v>15.277777777777779</v>
      </c>
      <c r="G50" s="49">
        <f t="shared" ref="G50" si="186">G49/G$5*100</f>
        <v>13.194444444444445</v>
      </c>
      <c r="H50" s="49">
        <f t="shared" ref="H50" si="187">H49/H$5*100</f>
        <v>12.121212121212121</v>
      </c>
      <c r="I50" s="49">
        <f t="shared" ref="I50" si="188">I49/I$5*100</f>
        <v>13.438735177865613</v>
      </c>
      <c r="J50" s="49">
        <f t="shared" ref="J50" si="189">J49/J$5*100</f>
        <v>11.111111111111111</v>
      </c>
      <c r="K50" s="49">
        <f t="shared" ref="K50" si="190">K49/K$5*100</f>
        <v>20.618556701030926</v>
      </c>
      <c r="L50" s="49">
        <f t="shared" ref="L50" si="191">L49/L$5*100</f>
        <v>11.875</v>
      </c>
      <c r="M50" s="49">
        <f t="shared" ref="M50" si="192">M49/M$5*100</f>
        <v>10.989010989010989</v>
      </c>
      <c r="O50" s="49">
        <f>O49/O$5*100</f>
        <v>33.333333333333329</v>
      </c>
    </row>
    <row r="51" spans="1:15" ht="15.65" customHeight="1" x14ac:dyDescent="0.2">
      <c r="A51" s="26">
        <v>24</v>
      </c>
      <c r="C51" s="73" t="str">
        <f t="shared" si="1"/>
        <v>「水木マンガの生まれた街 調布」の取組</v>
      </c>
      <c r="D51" s="52">
        <f>VLOOKUP($A51,$B$76:$Q$105,D$74,FALSE)</f>
        <v>139</v>
      </c>
      <c r="E51" s="32">
        <f t="shared" si="2"/>
        <v>7</v>
      </c>
      <c r="F51" s="33">
        <f t="shared" si="2"/>
        <v>8</v>
      </c>
      <c r="G51" s="33">
        <f t="shared" si="2"/>
        <v>13</v>
      </c>
      <c r="H51" s="33">
        <f t="shared" si="2"/>
        <v>29</v>
      </c>
      <c r="I51" s="33">
        <f t="shared" si="2"/>
        <v>18</v>
      </c>
      <c r="J51" s="33">
        <f t="shared" si="2"/>
        <v>13</v>
      </c>
      <c r="K51" s="33">
        <f t="shared" si="2"/>
        <v>16</v>
      </c>
      <c r="L51" s="33">
        <f t="shared" si="2"/>
        <v>20</v>
      </c>
      <c r="M51" s="33">
        <f t="shared" si="2"/>
        <v>12</v>
      </c>
      <c r="O51" s="33">
        <f t="shared" si="2"/>
        <v>3</v>
      </c>
    </row>
    <row r="52" spans="1:15" ht="15.65" customHeight="1" thickBot="1" x14ac:dyDescent="0.25">
      <c r="C52" s="74" t="e">
        <f t="shared" si="1"/>
        <v>#N/A</v>
      </c>
      <c r="D52" s="47">
        <f>D51/D$5*100</f>
        <v>11.058074781225139</v>
      </c>
      <c r="E52" s="48">
        <f t="shared" ref="E52" si="193">E51/E$5*100</f>
        <v>28.000000000000004</v>
      </c>
      <c r="F52" s="49">
        <f t="shared" ref="F52" si="194">F51/F$5*100</f>
        <v>11.111111111111111</v>
      </c>
      <c r="G52" s="49">
        <f t="shared" ref="G52" si="195">G51/G$5*100</f>
        <v>9.0277777777777768</v>
      </c>
      <c r="H52" s="49">
        <f t="shared" ref="H52" si="196">H51/H$5*100</f>
        <v>14.646464646464647</v>
      </c>
      <c r="I52" s="49">
        <f t="shared" ref="I52" si="197">I51/I$5*100</f>
        <v>7.1146245059288544</v>
      </c>
      <c r="J52" s="49">
        <f t="shared" ref="J52" si="198">J51/J$5*100</f>
        <v>11.111111111111111</v>
      </c>
      <c r="K52" s="49">
        <f t="shared" ref="K52" si="199">K51/K$5*100</f>
        <v>16.494845360824741</v>
      </c>
      <c r="L52" s="49">
        <f t="shared" ref="L52" si="200">L51/L$5*100</f>
        <v>12.5</v>
      </c>
      <c r="M52" s="49">
        <f t="shared" ref="M52" si="201">M51/M$5*100</f>
        <v>6.593406593406594</v>
      </c>
      <c r="O52" s="49">
        <f>O51/O$5*100</f>
        <v>33.333333333333329</v>
      </c>
    </row>
    <row r="53" spans="1:15" ht="15.65" customHeight="1" x14ac:dyDescent="0.2">
      <c r="A53" s="26">
        <v>25</v>
      </c>
      <c r="C53" s="73" t="str">
        <f t="shared" si="1"/>
        <v>サッカーＪリーグのチームのホームタウン</v>
      </c>
      <c r="D53" s="52">
        <f>VLOOKUP($A53,$B$76:$Q$105,D$74,FALSE)</f>
        <v>125</v>
      </c>
      <c r="E53" s="32">
        <f t="shared" si="2"/>
        <v>4</v>
      </c>
      <c r="F53" s="33">
        <f t="shared" si="2"/>
        <v>9</v>
      </c>
      <c r="G53" s="33">
        <f t="shared" si="2"/>
        <v>11</v>
      </c>
      <c r="H53" s="33">
        <f t="shared" si="2"/>
        <v>28</v>
      </c>
      <c r="I53" s="33">
        <f t="shared" si="2"/>
        <v>27</v>
      </c>
      <c r="J53" s="33">
        <f t="shared" si="2"/>
        <v>9</v>
      </c>
      <c r="K53" s="33">
        <f t="shared" si="2"/>
        <v>14</v>
      </c>
      <c r="L53" s="33">
        <f t="shared" si="2"/>
        <v>13</v>
      </c>
      <c r="M53" s="33">
        <f t="shared" si="2"/>
        <v>10</v>
      </c>
      <c r="O53" s="33">
        <f t="shared" si="2"/>
        <v>0</v>
      </c>
    </row>
    <row r="54" spans="1:15" ht="15.65" customHeight="1" thickBot="1" x14ac:dyDescent="0.25">
      <c r="C54" s="74" t="e">
        <f t="shared" si="1"/>
        <v>#N/A</v>
      </c>
      <c r="D54" s="47">
        <f>D53/D$5*100</f>
        <v>9.9443118536197286</v>
      </c>
      <c r="E54" s="48">
        <f t="shared" ref="E54" si="202">E53/E$5*100</f>
        <v>16</v>
      </c>
      <c r="F54" s="49">
        <f t="shared" ref="F54" si="203">F53/F$5*100</f>
        <v>12.5</v>
      </c>
      <c r="G54" s="49">
        <f t="shared" ref="G54" si="204">G53/G$5*100</f>
        <v>7.6388888888888893</v>
      </c>
      <c r="H54" s="49">
        <f t="shared" ref="H54" si="205">H53/H$5*100</f>
        <v>14.14141414141414</v>
      </c>
      <c r="I54" s="49">
        <f t="shared" ref="I54" si="206">I53/I$5*100</f>
        <v>10.671936758893279</v>
      </c>
      <c r="J54" s="49">
        <f t="shared" ref="J54" si="207">J53/J$5*100</f>
        <v>7.6923076923076925</v>
      </c>
      <c r="K54" s="49">
        <f t="shared" ref="K54" si="208">K53/K$5*100</f>
        <v>14.432989690721648</v>
      </c>
      <c r="L54" s="49">
        <f t="shared" ref="L54" si="209">L53/L$5*100</f>
        <v>8.125</v>
      </c>
      <c r="M54" s="49">
        <f t="shared" ref="M54" si="210">M53/M$5*100</f>
        <v>5.4945054945054945</v>
      </c>
      <c r="O54" s="49">
        <f>O53/O$5*100</f>
        <v>0</v>
      </c>
    </row>
    <row r="55" spans="1:15" ht="15.65" customHeight="1" x14ac:dyDescent="0.2">
      <c r="A55" s="26">
        <v>26</v>
      </c>
      <c r="C55" s="73" t="str">
        <f t="shared" si="1"/>
        <v>ラグビーリーグワンのチームのホストエリア</v>
      </c>
      <c r="D55" s="52">
        <f>VLOOKUP($A55,$B$76:$Q$105,D$74,FALSE)</f>
        <v>35</v>
      </c>
      <c r="E55" s="32">
        <f t="shared" si="2"/>
        <v>0</v>
      </c>
      <c r="F55" s="33">
        <f t="shared" si="2"/>
        <v>3</v>
      </c>
      <c r="G55" s="33">
        <f t="shared" si="2"/>
        <v>2</v>
      </c>
      <c r="H55" s="33">
        <f t="shared" si="2"/>
        <v>10</v>
      </c>
      <c r="I55" s="33">
        <f t="shared" si="2"/>
        <v>7</v>
      </c>
      <c r="J55" s="33">
        <f t="shared" si="2"/>
        <v>6</v>
      </c>
      <c r="K55" s="33">
        <f t="shared" si="2"/>
        <v>2</v>
      </c>
      <c r="L55" s="33">
        <f t="shared" si="2"/>
        <v>2</v>
      </c>
      <c r="M55" s="33">
        <f t="shared" si="2"/>
        <v>3</v>
      </c>
      <c r="O55" s="33">
        <f t="shared" si="2"/>
        <v>0</v>
      </c>
    </row>
    <row r="56" spans="1:15" ht="15.65" customHeight="1" thickBot="1" x14ac:dyDescent="0.25">
      <c r="C56" s="74" t="e">
        <f t="shared" si="1"/>
        <v>#N/A</v>
      </c>
      <c r="D56" s="47">
        <f>D55/D$5*100</f>
        <v>2.7844073190135243</v>
      </c>
      <c r="E56" s="48">
        <f t="shared" ref="E56" si="211">E55/E$5*100</f>
        <v>0</v>
      </c>
      <c r="F56" s="49">
        <f t="shared" ref="F56" si="212">F55/F$5*100</f>
        <v>4.1666666666666661</v>
      </c>
      <c r="G56" s="49">
        <f t="shared" ref="G56" si="213">G55/G$5*100</f>
        <v>1.3888888888888888</v>
      </c>
      <c r="H56" s="49">
        <f t="shared" ref="H56" si="214">H55/H$5*100</f>
        <v>5.0505050505050502</v>
      </c>
      <c r="I56" s="49">
        <f t="shared" ref="I56" si="215">I55/I$5*100</f>
        <v>2.766798418972332</v>
      </c>
      <c r="J56" s="49">
        <f t="shared" ref="J56" si="216">J55/J$5*100</f>
        <v>5.1282051282051277</v>
      </c>
      <c r="K56" s="49">
        <f t="shared" ref="K56" si="217">K55/K$5*100</f>
        <v>2.0618556701030926</v>
      </c>
      <c r="L56" s="49">
        <f t="shared" ref="L56" si="218">L55/L$5*100</f>
        <v>1.25</v>
      </c>
      <c r="M56" s="49">
        <f t="shared" ref="M56" si="219">M55/M$5*100</f>
        <v>1.6483516483516485</v>
      </c>
      <c r="O56" s="49">
        <f>O55/O$5*100</f>
        <v>0</v>
      </c>
    </row>
    <row r="57" spans="1:15" ht="15.65" customHeight="1" x14ac:dyDescent="0.2">
      <c r="A57" s="26">
        <v>27</v>
      </c>
      <c r="C57" s="73" t="str">
        <f t="shared" si="1"/>
        <v>プロ野球球団と連携している</v>
      </c>
      <c r="D57" s="52">
        <f>VLOOKUP($A57,$B$76:$Q$105,D$74,FALSE)</f>
        <v>14</v>
      </c>
      <c r="E57" s="32">
        <f t="shared" si="2"/>
        <v>0</v>
      </c>
      <c r="F57" s="33">
        <f t="shared" si="2"/>
        <v>0</v>
      </c>
      <c r="G57" s="33">
        <f t="shared" si="2"/>
        <v>4</v>
      </c>
      <c r="H57" s="33">
        <f t="shared" si="2"/>
        <v>2</v>
      </c>
      <c r="I57" s="33">
        <f t="shared" si="2"/>
        <v>1</v>
      </c>
      <c r="J57" s="33">
        <f t="shared" ref="J57:O57" si="220">VLOOKUP($A57,$B$76:$Q$105,J$74,FALSE)</f>
        <v>0</v>
      </c>
      <c r="K57" s="33">
        <f t="shared" si="220"/>
        <v>1</v>
      </c>
      <c r="L57" s="33">
        <f t="shared" si="220"/>
        <v>1</v>
      </c>
      <c r="M57" s="33">
        <f t="shared" si="220"/>
        <v>5</v>
      </c>
      <c r="O57" s="33">
        <f t="shared" si="220"/>
        <v>0</v>
      </c>
    </row>
    <row r="58" spans="1:15" ht="15.65" customHeight="1" thickBot="1" x14ac:dyDescent="0.25">
      <c r="C58" s="74" t="e">
        <f t="shared" si="1"/>
        <v>#N/A</v>
      </c>
      <c r="D58" s="47">
        <f>D57/D$5*100</f>
        <v>1.1137629276054097</v>
      </c>
      <c r="E58" s="48">
        <f t="shared" ref="E58" si="221">E57/E$5*100</f>
        <v>0</v>
      </c>
      <c r="F58" s="49">
        <f t="shared" ref="F58" si="222">F57/F$5*100</f>
        <v>0</v>
      </c>
      <c r="G58" s="49">
        <f t="shared" ref="G58" si="223">G57/G$5*100</f>
        <v>2.7777777777777777</v>
      </c>
      <c r="H58" s="49">
        <f t="shared" ref="H58" si="224">H57/H$5*100</f>
        <v>1.0101010101010102</v>
      </c>
      <c r="I58" s="49">
        <f t="shared" ref="I58" si="225">I57/I$5*100</f>
        <v>0.39525691699604742</v>
      </c>
      <c r="J58" s="49">
        <f t="shared" ref="J58" si="226">J57/J$5*100</f>
        <v>0</v>
      </c>
      <c r="K58" s="49">
        <f t="shared" ref="K58" si="227">K57/K$5*100</f>
        <v>1.0309278350515463</v>
      </c>
      <c r="L58" s="49">
        <f t="shared" ref="L58" si="228">L57/L$5*100</f>
        <v>0.625</v>
      </c>
      <c r="M58" s="49">
        <f t="shared" ref="M58" si="229">M57/M$5*100</f>
        <v>2.7472527472527473</v>
      </c>
      <c r="O58" s="49">
        <f>O57/O$5*100</f>
        <v>0</v>
      </c>
    </row>
    <row r="59" spans="1:15" ht="15.65" customHeight="1" x14ac:dyDescent="0.2">
      <c r="A59" s="26">
        <v>28</v>
      </c>
      <c r="C59" s="75" t="str">
        <f t="shared" si="1"/>
        <v>特に理由はない</v>
      </c>
      <c r="D59" s="52">
        <f>VLOOKUP($A59,$B$76:$Q$105,D$74,FALSE)</f>
        <v>43</v>
      </c>
      <c r="E59" s="32">
        <f t="shared" ref="E59:O59" si="230">VLOOKUP($A59,$B$76:$Q$105,E$74,FALSE)</f>
        <v>3</v>
      </c>
      <c r="F59" s="33">
        <f t="shared" si="230"/>
        <v>0</v>
      </c>
      <c r="G59" s="33">
        <f t="shared" si="230"/>
        <v>3</v>
      </c>
      <c r="H59" s="33">
        <f t="shared" si="230"/>
        <v>3</v>
      </c>
      <c r="I59" s="33">
        <f t="shared" si="230"/>
        <v>8</v>
      </c>
      <c r="J59" s="33">
        <f t="shared" si="230"/>
        <v>6</v>
      </c>
      <c r="K59" s="33">
        <f t="shared" si="230"/>
        <v>2</v>
      </c>
      <c r="L59" s="33">
        <f t="shared" si="230"/>
        <v>8</v>
      </c>
      <c r="M59" s="33">
        <f t="shared" si="230"/>
        <v>10</v>
      </c>
      <c r="O59" s="33">
        <f t="shared" si="230"/>
        <v>0</v>
      </c>
    </row>
    <row r="60" spans="1:15" ht="15.65" customHeight="1" thickBot="1" x14ac:dyDescent="0.25">
      <c r="C60" s="75" t="e">
        <f t="shared" si="1"/>
        <v>#N/A</v>
      </c>
      <c r="D60" s="47">
        <f>D59/D$5*100</f>
        <v>3.4208432776451874</v>
      </c>
      <c r="E60" s="48">
        <f t="shared" ref="E60" si="231">E59/E$5*100</f>
        <v>12</v>
      </c>
      <c r="F60" s="49">
        <f t="shared" ref="F60" si="232">F59/F$5*100</f>
        <v>0</v>
      </c>
      <c r="G60" s="49">
        <f t="shared" ref="G60" si="233">G59/G$5*100</f>
        <v>2.083333333333333</v>
      </c>
      <c r="H60" s="49">
        <f t="shared" ref="H60" si="234">H59/H$5*100</f>
        <v>1.5151515151515151</v>
      </c>
      <c r="I60" s="49">
        <f t="shared" ref="I60" si="235">I59/I$5*100</f>
        <v>3.1620553359683794</v>
      </c>
      <c r="J60" s="49">
        <f t="shared" ref="J60" si="236">J59/J$5*100</f>
        <v>5.1282051282051277</v>
      </c>
      <c r="K60" s="49">
        <f t="shared" ref="K60" si="237">K59/K$5*100</f>
        <v>2.0618556701030926</v>
      </c>
      <c r="L60" s="49">
        <f t="shared" ref="L60" si="238">L59/L$5*100</f>
        <v>5</v>
      </c>
      <c r="M60" s="49">
        <f t="shared" ref="M60" si="239">M59/M$5*100</f>
        <v>5.4945054945054945</v>
      </c>
      <c r="O60" s="49">
        <f>O59/O$5*100</f>
        <v>0</v>
      </c>
    </row>
    <row r="61" spans="1:15" ht="15.65" customHeight="1" x14ac:dyDescent="0.2">
      <c r="A61" s="26">
        <v>29</v>
      </c>
      <c r="C61" s="75" t="str">
        <f t="shared" si="1"/>
        <v>その他</v>
      </c>
      <c r="D61" s="52">
        <f>VLOOKUP($A61,$B$76:$Q$105,D$74,FALSE)</f>
        <v>34</v>
      </c>
      <c r="E61" s="32">
        <f t="shared" ref="E61:O61" si="240">VLOOKUP($A61,$B$76:$Q$105,E$74,FALSE)</f>
        <v>0</v>
      </c>
      <c r="F61" s="33">
        <f t="shared" si="240"/>
        <v>3</v>
      </c>
      <c r="G61" s="33">
        <f t="shared" si="240"/>
        <v>4</v>
      </c>
      <c r="H61" s="33">
        <f t="shared" si="240"/>
        <v>6</v>
      </c>
      <c r="I61" s="33">
        <f t="shared" si="240"/>
        <v>6</v>
      </c>
      <c r="J61" s="33">
        <f t="shared" si="240"/>
        <v>7</v>
      </c>
      <c r="K61" s="33">
        <f t="shared" si="240"/>
        <v>2</v>
      </c>
      <c r="L61" s="33">
        <f t="shared" si="240"/>
        <v>3</v>
      </c>
      <c r="M61" s="33">
        <f t="shared" si="240"/>
        <v>3</v>
      </c>
      <c r="O61" s="33">
        <f t="shared" si="240"/>
        <v>0</v>
      </c>
    </row>
    <row r="62" spans="1:15" ht="15.65" customHeight="1" thickBot="1" x14ac:dyDescent="0.25">
      <c r="C62" s="75" t="e">
        <f t="shared" si="1"/>
        <v>#N/A</v>
      </c>
      <c r="D62" s="47">
        <f>D61/D$5*100</f>
        <v>2.7048528241845662</v>
      </c>
      <c r="E62" s="48">
        <f t="shared" ref="E62" si="241">E61/E$5*100</f>
        <v>0</v>
      </c>
      <c r="F62" s="49">
        <f t="shared" ref="F62" si="242">F61/F$5*100</f>
        <v>4.1666666666666661</v>
      </c>
      <c r="G62" s="49">
        <f t="shared" ref="G62" si="243">G61/G$5*100</f>
        <v>2.7777777777777777</v>
      </c>
      <c r="H62" s="49">
        <f t="shared" ref="H62" si="244">H61/H$5*100</f>
        <v>3.0303030303030303</v>
      </c>
      <c r="I62" s="49">
        <f t="shared" ref="I62" si="245">I61/I$5*100</f>
        <v>2.3715415019762842</v>
      </c>
      <c r="J62" s="49">
        <f t="shared" ref="J62" si="246">J61/J$5*100</f>
        <v>5.982905982905983</v>
      </c>
      <c r="K62" s="49">
        <f t="shared" ref="K62" si="247">K61/K$5*100</f>
        <v>2.0618556701030926</v>
      </c>
      <c r="L62" s="49">
        <f t="shared" ref="L62" si="248">L61/L$5*100</f>
        <v>1.875</v>
      </c>
      <c r="M62" s="49">
        <f t="shared" ref="M62" si="249">M61/M$5*100</f>
        <v>1.6483516483516485</v>
      </c>
      <c r="O62" s="49">
        <f>O61/O$5*100</f>
        <v>0</v>
      </c>
    </row>
    <row r="63" spans="1:15" ht="15.65" customHeight="1" x14ac:dyDescent="0.2">
      <c r="A63" s="26">
        <v>30</v>
      </c>
      <c r="C63" s="75" t="s">
        <v>98</v>
      </c>
      <c r="D63" s="52">
        <f>VLOOKUP($A63,$B$76:$Q$105,D$74,FALSE)</f>
        <v>2</v>
      </c>
      <c r="E63" s="32">
        <f t="shared" ref="E63:O63" si="250">VLOOKUP($A63,$B$76:$Q$105,E$74,FALSE)</f>
        <v>0</v>
      </c>
      <c r="F63" s="33">
        <f t="shared" si="250"/>
        <v>0</v>
      </c>
      <c r="G63" s="33">
        <f t="shared" si="250"/>
        <v>0</v>
      </c>
      <c r="H63" s="33">
        <f t="shared" si="250"/>
        <v>0</v>
      </c>
      <c r="I63" s="33">
        <f t="shared" si="250"/>
        <v>0</v>
      </c>
      <c r="J63" s="33">
        <f t="shared" si="250"/>
        <v>0</v>
      </c>
      <c r="K63" s="33">
        <f t="shared" si="250"/>
        <v>0</v>
      </c>
      <c r="L63" s="33">
        <f t="shared" si="250"/>
        <v>1</v>
      </c>
      <c r="M63" s="33">
        <f t="shared" si="250"/>
        <v>1</v>
      </c>
      <c r="O63" s="33">
        <f t="shared" si="250"/>
        <v>0</v>
      </c>
    </row>
    <row r="64" spans="1:15" ht="15.65" customHeight="1" x14ac:dyDescent="0.2">
      <c r="C64" s="75"/>
      <c r="D64" s="47">
        <f>D63/D$5*100</f>
        <v>0.15910898965791567</v>
      </c>
      <c r="E64" s="48">
        <f t="shared" ref="E64" si="251">E63/E$5*100</f>
        <v>0</v>
      </c>
      <c r="F64" s="49">
        <f t="shared" ref="F64" si="252">F63/F$5*100</f>
        <v>0</v>
      </c>
      <c r="G64" s="49">
        <f t="shared" ref="G64" si="253">G63/G$5*100</f>
        <v>0</v>
      </c>
      <c r="H64" s="49">
        <f t="shared" ref="H64" si="254">H63/H$5*100</f>
        <v>0</v>
      </c>
      <c r="I64" s="49">
        <f t="shared" ref="I64" si="255">I63/I$5*100</f>
        <v>0</v>
      </c>
      <c r="J64" s="49">
        <f t="shared" ref="J64" si="256">J63/J$5*100</f>
        <v>0</v>
      </c>
      <c r="K64" s="49">
        <f t="shared" ref="K64" si="257">K63/K$5*100</f>
        <v>0</v>
      </c>
      <c r="L64" s="49">
        <f t="shared" ref="L64" si="258">L63/L$5*100</f>
        <v>0.625</v>
      </c>
      <c r="M64" s="49">
        <f t="shared" ref="M64" si="259">M63/M$5*100</f>
        <v>0.5494505494505495</v>
      </c>
      <c r="O64" s="49">
        <f>O63/O$5*100</f>
        <v>0</v>
      </c>
    </row>
    <row r="65" spans="2:21" ht="17.149999999999999" customHeight="1" thickBot="1" x14ac:dyDescent="0.25">
      <c r="C65" s="59"/>
      <c r="D65" s="59"/>
      <c r="E65" s="59"/>
      <c r="F65" s="60"/>
      <c r="G65" s="61"/>
      <c r="H65" s="62"/>
      <c r="I65" s="62"/>
      <c r="J65" s="62"/>
      <c r="K65" s="62"/>
      <c r="L65" s="62"/>
      <c r="M65" s="63" t="s">
        <v>55</v>
      </c>
    </row>
    <row r="66" spans="2:21" ht="17.149999999999999" customHeight="1" thickBot="1" x14ac:dyDescent="0.25">
      <c r="C66" s="59"/>
      <c r="D66" s="59"/>
      <c r="E66" s="59"/>
      <c r="F66" s="60"/>
      <c r="G66" s="64" t="s">
        <v>56</v>
      </c>
      <c r="H66" s="65"/>
      <c r="I66" s="60"/>
      <c r="J66" s="60"/>
      <c r="K66" s="60"/>
      <c r="L66" s="64" t="s">
        <v>57</v>
      </c>
      <c r="M66" s="66"/>
    </row>
    <row r="70" spans="2:21" x14ac:dyDescent="0.2">
      <c r="C70" s="26" t="s">
        <v>138</v>
      </c>
      <c r="D70" s="68">
        <f>MAX(D7,D9,D11,D13,D15,D17,D19,D21,D23,D25,D27,D29,D31,D33,D35,D37,D39,D41,D43,D45,D47,D49,D51,D53,D55,D57)</f>
        <v>948</v>
      </c>
      <c r="E70" s="68">
        <f t="shared" ref="E70:M70" si="260">MAX(E7,E9,E11,E13,E15,E17,E19,E21,E23,E25,E27,E29,E31,E33,E35,E37,E39,E41,E43,E45,E47,E49,E51,E53,E55,E57)</f>
        <v>19</v>
      </c>
      <c r="F70" s="68">
        <f t="shared" si="260"/>
        <v>53</v>
      </c>
      <c r="G70" s="68">
        <f t="shared" si="260"/>
        <v>110</v>
      </c>
      <c r="H70" s="68">
        <f t="shared" si="260"/>
        <v>142</v>
      </c>
      <c r="I70" s="68">
        <f t="shared" si="260"/>
        <v>195</v>
      </c>
      <c r="J70" s="68">
        <f t="shared" si="260"/>
        <v>83</v>
      </c>
      <c r="K70" s="68">
        <f t="shared" si="260"/>
        <v>79</v>
      </c>
      <c r="L70" s="68">
        <f t="shared" si="260"/>
        <v>122</v>
      </c>
      <c r="M70" s="68">
        <f t="shared" si="260"/>
        <v>137</v>
      </c>
      <c r="N70" s="68">
        <v>1</v>
      </c>
      <c r="O70" s="68">
        <f t="shared" ref="O70" si="261">MAX(O7,O9,O11,O13,O15,O17,O19,O21,O23,O25,O27,O29,O31,O33,O35,O37,O39,O41,O43,O45,O47,O49,O51,O53,O55,O57)</f>
        <v>8</v>
      </c>
      <c r="P70" s="68">
        <f t="shared" ref="P70:U70" si="262">MAX(P7,P9,P11,P13,P15,P17,P19,P21,P23,P25,P27,P29,P31,P33,P35,P37,P39,P41,P43,P45,P47,P49,P51,P53,P55,P57)</f>
        <v>0</v>
      </c>
      <c r="Q70" s="68">
        <f t="shared" si="262"/>
        <v>0</v>
      </c>
      <c r="R70" s="68">
        <f t="shared" si="262"/>
        <v>0</v>
      </c>
      <c r="S70" s="68">
        <f t="shared" si="262"/>
        <v>0</v>
      </c>
      <c r="T70" s="68">
        <f t="shared" si="262"/>
        <v>0</v>
      </c>
      <c r="U70" s="68">
        <f t="shared" si="262"/>
        <v>0</v>
      </c>
    </row>
    <row r="71" spans="2:21" x14ac:dyDescent="0.2">
      <c r="C71" s="26" t="s">
        <v>139</v>
      </c>
      <c r="D71" s="68">
        <f>MAX(D8,D10,D12,D14,D16,D18,D20,D22,D24,D26,D28,D30,D32,D34,D36,D38,D40,D42,D44,D46,D48,D50,D52,D54,D56,D58)</f>
        <v>75.417661097852033</v>
      </c>
      <c r="E71" s="68">
        <f t="shared" ref="E71:M71" si="263">MAX(E8,E10,E12,E14,E16,E18,E20,E22,E24,E26,E28,E30,E32,E34,E36,E38,E40,E42,E44,E46,E48,E50,E52,E54,E56,E58)</f>
        <v>76</v>
      </c>
      <c r="F71" s="68">
        <f t="shared" si="263"/>
        <v>73.611111111111114</v>
      </c>
      <c r="G71" s="68">
        <f t="shared" si="263"/>
        <v>76.388888888888886</v>
      </c>
      <c r="H71" s="68">
        <f t="shared" si="263"/>
        <v>71.717171717171709</v>
      </c>
      <c r="I71" s="68">
        <f t="shared" si="263"/>
        <v>77.07509881422925</v>
      </c>
      <c r="J71" s="68">
        <f t="shared" si="263"/>
        <v>70.940170940170944</v>
      </c>
      <c r="K71" s="68">
        <f t="shared" si="263"/>
        <v>81.44329896907216</v>
      </c>
      <c r="L71" s="68">
        <f t="shared" si="263"/>
        <v>76.25</v>
      </c>
      <c r="M71" s="68">
        <f t="shared" si="263"/>
        <v>75.27472527472527</v>
      </c>
      <c r="N71" s="68">
        <v>1</v>
      </c>
      <c r="O71" s="68">
        <f t="shared" ref="O71" si="264">MAX(O8,O10,O12,O14,O16,O18,O20,O22,O24,O26,O28,O30,O32,O34,O36,O38,O40,O42,O44,O46,O48,O50,O52,O54,O56,O58)</f>
        <v>88.888888888888886</v>
      </c>
      <c r="P71" s="68">
        <f t="shared" ref="P71:U71" si="265">MAX(P31,P33,P35,P37,P39,P41,P43,P45,P47,P49,P51,P53,P55,P57)</f>
        <v>0</v>
      </c>
      <c r="Q71" s="68">
        <f t="shared" si="265"/>
        <v>0</v>
      </c>
      <c r="R71" s="68">
        <f t="shared" si="265"/>
        <v>0</v>
      </c>
      <c r="S71" s="68">
        <f t="shared" si="265"/>
        <v>0</v>
      </c>
      <c r="T71" s="68">
        <f t="shared" si="265"/>
        <v>0</v>
      </c>
      <c r="U71" s="68">
        <f t="shared" si="265"/>
        <v>0</v>
      </c>
    </row>
    <row r="72" spans="2:21" x14ac:dyDescent="0.2">
      <c r="C72" s="26" t="s">
        <v>140</v>
      </c>
      <c r="D72" s="68">
        <f>LARGE(_xlfn.VSTACK(D7,D9,D11,D13,D15,D17,D19,D21,D23,D25,D27,D29,D31,D33,D35,D37,D39,D41,D43,D45,D47,D49,D51,D53,D55,D57),2)</f>
        <v>784</v>
      </c>
      <c r="E72" s="68">
        <f t="shared" ref="E72:M72" si="266">LARGE(_xlfn.VSTACK(E7,E9,E11,E13,E15,E17,E19,E21,E23,E25,E27,E29,E31,E33,E35,E37,E39,E41,E43,E45,E47,E49,E51,E53,E55,E57),2)</f>
        <v>10</v>
      </c>
      <c r="F72" s="68">
        <f t="shared" si="266"/>
        <v>40</v>
      </c>
      <c r="G72" s="68">
        <f t="shared" si="266"/>
        <v>84</v>
      </c>
      <c r="H72" s="68">
        <f t="shared" si="266"/>
        <v>127</v>
      </c>
      <c r="I72" s="68">
        <f t="shared" si="266"/>
        <v>165</v>
      </c>
      <c r="J72" s="68">
        <f t="shared" si="266"/>
        <v>70</v>
      </c>
      <c r="K72" s="68">
        <f t="shared" si="266"/>
        <v>74</v>
      </c>
      <c r="L72" s="68">
        <f t="shared" si="266"/>
        <v>100</v>
      </c>
      <c r="M72" s="68">
        <f t="shared" si="266"/>
        <v>117</v>
      </c>
      <c r="N72" s="68">
        <v>1</v>
      </c>
      <c r="O72" s="68">
        <f t="shared" ref="O72" si="267">LARGE(_xlfn.VSTACK(O7,O9,O11,O13,O15,O17,O19,O21,O23,O25,O27,O29,O31,O33,O35,O37,O39,O41,O43,O45,O47,O49,O51,O53,O55,O57),2)</f>
        <v>8</v>
      </c>
      <c r="P72" s="68" t="e">
        <f t="shared" ref="P72:U73" si="268">LARGE(_xlfn.VSTACK(P30,P32,P34,P36,P38,P40,P42,P44,P46,P48,P50,P52,P54,P56),2)</f>
        <v>#NUM!</v>
      </c>
      <c r="Q72" s="68" t="e">
        <f t="shared" si="268"/>
        <v>#NUM!</v>
      </c>
      <c r="R72" s="68" t="e">
        <f t="shared" si="268"/>
        <v>#NUM!</v>
      </c>
      <c r="S72" s="68" t="e">
        <f t="shared" si="268"/>
        <v>#NUM!</v>
      </c>
      <c r="T72" s="68" t="e">
        <f t="shared" si="268"/>
        <v>#NUM!</v>
      </c>
      <c r="U72" s="68" t="e">
        <f t="shared" si="268"/>
        <v>#NUM!</v>
      </c>
    </row>
    <row r="73" spans="2:21" x14ac:dyDescent="0.2">
      <c r="C73" s="26" t="s">
        <v>139</v>
      </c>
      <c r="D73" s="68">
        <f>LARGE(_xlfn.VSTACK(D8,D10,D12,D14,D16,D18,D20,D22,D24,D26,D28,D30,D32,D34,D36,D38,D40,D42,D44,D46,D48,D50,D52,D54,D56,D58),2)</f>
        <v>62.370723945902938</v>
      </c>
      <c r="E73" s="68">
        <f t="shared" ref="E73:M73" si="269">LARGE(_xlfn.VSTACK(E8,E10,E12,E14,E16,E18,E20,E22,E24,E26,E28,E30,E32,E34,E36,E38,E40,E42,E44,E46,E48,E50,E52,E54,E56,E58),2)</f>
        <v>40</v>
      </c>
      <c r="F73" s="68">
        <f t="shared" si="269"/>
        <v>55.555555555555557</v>
      </c>
      <c r="G73" s="68">
        <f t="shared" si="269"/>
        <v>58.333333333333336</v>
      </c>
      <c r="H73" s="68">
        <f t="shared" si="269"/>
        <v>64.141414141414145</v>
      </c>
      <c r="I73" s="68">
        <f t="shared" si="269"/>
        <v>65.217391304347828</v>
      </c>
      <c r="J73" s="68">
        <f t="shared" si="269"/>
        <v>59.82905982905983</v>
      </c>
      <c r="K73" s="68">
        <f t="shared" si="269"/>
        <v>76.288659793814432</v>
      </c>
      <c r="L73" s="68">
        <f t="shared" si="269"/>
        <v>62.5</v>
      </c>
      <c r="M73" s="68">
        <f t="shared" si="269"/>
        <v>64.285714285714292</v>
      </c>
      <c r="N73" s="68">
        <v>1</v>
      </c>
      <c r="O73" s="68">
        <f t="shared" ref="O73" si="270">LARGE(_xlfn.VSTACK(O8,O10,O12,O14,O16,O18,O20,O22,O24,O26,O28,O30,O32,O34,O36,O38,O40,O42,O44,O46,O48,O50,O52,O54,O56,O58),2)</f>
        <v>88.888888888888886</v>
      </c>
      <c r="P73" s="68" t="e">
        <f t="shared" si="268"/>
        <v>#NUM!</v>
      </c>
      <c r="Q73" s="68" t="e">
        <f t="shared" si="268"/>
        <v>#NUM!</v>
      </c>
      <c r="R73" s="68" t="e">
        <f t="shared" si="268"/>
        <v>#NUM!</v>
      </c>
      <c r="S73" s="68" t="e">
        <f t="shared" si="268"/>
        <v>#NUM!</v>
      </c>
      <c r="T73" s="68" t="e">
        <f t="shared" si="268"/>
        <v>#NUM!</v>
      </c>
      <c r="U73" s="68" t="e">
        <f t="shared" si="268"/>
        <v>#NUM!</v>
      </c>
    </row>
    <row r="74" spans="2:21" x14ac:dyDescent="0.2">
      <c r="C74" s="26">
        <v>2</v>
      </c>
      <c r="D74" s="26">
        <v>3</v>
      </c>
      <c r="E74" s="26">
        <v>4</v>
      </c>
      <c r="F74" s="26">
        <v>5</v>
      </c>
      <c r="G74" s="26">
        <v>6</v>
      </c>
      <c r="H74" s="26">
        <v>7</v>
      </c>
      <c r="I74" s="26">
        <v>8</v>
      </c>
      <c r="J74" s="26">
        <v>9</v>
      </c>
      <c r="K74" s="26">
        <v>10</v>
      </c>
      <c r="L74" s="26">
        <v>11</v>
      </c>
      <c r="M74" s="26">
        <v>12</v>
      </c>
      <c r="N74" s="68">
        <v>1</v>
      </c>
      <c r="O74" s="26">
        <v>14</v>
      </c>
      <c r="P74" s="26">
        <v>15</v>
      </c>
      <c r="Q74" s="26">
        <v>16</v>
      </c>
      <c r="R74" s="26">
        <v>17</v>
      </c>
      <c r="S74" s="26">
        <v>18</v>
      </c>
    </row>
    <row r="75" spans="2:21" s="67" customFormat="1" x14ac:dyDescent="0.2">
      <c r="D75" s="67" t="s">
        <v>141</v>
      </c>
      <c r="E75" s="67" t="s">
        <v>12</v>
      </c>
      <c r="F75" s="67" t="s">
        <v>13</v>
      </c>
      <c r="G75" s="67" t="s">
        <v>14</v>
      </c>
      <c r="H75" s="67" t="s">
        <v>15</v>
      </c>
      <c r="I75" s="67" t="s">
        <v>16</v>
      </c>
      <c r="J75" s="67" t="s">
        <v>17</v>
      </c>
      <c r="K75" s="67" t="s">
        <v>18</v>
      </c>
      <c r="L75" s="67" t="s">
        <v>19</v>
      </c>
      <c r="M75" s="67" t="s">
        <v>20</v>
      </c>
      <c r="O75" s="67" t="s">
        <v>135</v>
      </c>
    </row>
    <row r="76" spans="2:21" x14ac:dyDescent="0.2">
      <c r="B76" s="26">
        <v>1</v>
      </c>
      <c r="C76" s="26" t="s">
        <v>142</v>
      </c>
      <c r="D76" s="26">
        <v>1257</v>
      </c>
      <c r="E76" s="26">
        <v>25</v>
      </c>
      <c r="F76" s="26">
        <v>72</v>
      </c>
      <c r="G76" s="26">
        <v>144</v>
      </c>
      <c r="H76" s="26">
        <v>198</v>
      </c>
      <c r="I76" s="26">
        <v>253</v>
      </c>
      <c r="J76" s="26">
        <v>117</v>
      </c>
      <c r="K76" s="26">
        <v>97</v>
      </c>
      <c r="L76" s="26">
        <v>160</v>
      </c>
      <c r="M76" s="26">
        <v>182</v>
      </c>
      <c r="O76" s="26">
        <v>9</v>
      </c>
    </row>
    <row r="77" spans="2:21" x14ac:dyDescent="0.2">
      <c r="B77" s="26">
        <v>2</v>
      </c>
      <c r="C77" s="26" t="s">
        <v>40</v>
      </c>
      <c r="D77" s="26">
        <v>279</v>
      </c>
      <c r="E77" s="26">
        <v>6</v>
      </c>
      <c r="F77" s="26">
        <v>16</v>
      </c>
      <c r="G77" s="26">
        <v>34</v>
      </c>
      <c r="H77" s="26">
        <v>41</v>
      </c>
      <c r="I77" s="26">
        <v>53</v>
      </c>
      <c r="J77" s="26">
        <v>25</v>
      </c>
      <c r="K77" s="26">
        <v>26</v>
      </c>
      <c r="L77" s="26">
        <v>40</v>
      </c>
      <c r="M77" s="26">
        <v>35</v>
      </c>
      <c r="O77" s="26">
        <v>3</v>
      </c>
    </row>
    <row r="78" spans="2:21" x14ac:dyDescent="0.2">
      <c r="B78" s="26">
        <v>3</v>
      </c>
      <c r="C78" s="26" t="s">
        <v>32</v>
      </c>
      <c r="D78" s="26">
        <v>784</v>
      </c>
      <c r="E78" s="26">
        <v>9</v>
      </c>
      <c r="F78" s="26">
        <v>40</v>
      </c>
      <c r="G78" s="26">
        <v>76</v>
      </c>
      <c r="H78" s="26">
        <v>127</v>
      </c>
      <c r="I78" s="26">
        <v>165</v>
      </c>
      <c r="J78" s="26">
        <v>70</v>
      </c>
      <c r="K78" s="26">
        <v>74</v>
      </c>
      <c r="L78" s="26">
        <v>100</v>
      </c>
      <c r="M78" s="26">
        <v>117</v>
      </c>
      <c r="O78" s="26">
        <v>6</v>
      </c>
    </row>
    <row r="79" spans="2:21" x14ac:dyDescent="0.2">
      <c r="B79" s="26">
        <v>4</v>
      </c>
      <c r="C79" s="26" t="s">
        <v>36</v>
      </c>
      <c r="D79" s="26">
        <v>408</v>
      </c>
      <c r="E79" s="26">
        <v>10</v>
      </c>
      <c r="F79" s="26">
        <v>27</v>
      </c>
      <c r="G79" s="26">
        <v>68</v>
      </c>
      <c r="H79" s="26">
        <v>79</v>
      </c>
      <c r="I79" s="26">
        <v>85</v>
      </c>
      <c r="J79" s="26">
        <v>31</v>
      </c>
      <c r="K79" s="26">
        <v>31</v>
      </c>
      <c r="L79" s="26">
        <v>29</v>
      </c>
      <c r="M79" s="26">
        <v>43</v>
      </c>
      <c r="O79" s="26">
        <v>5</v>
      </c>
    </row>
    <row r="80" spans="2:21" x14ac:dyDescent="0.2">
      <c r="B80" s="26">
        <v>5</v>
      </c>
      <c r="C80" s="26" t="s">
        <v>31</v>
      </c>
      <c r="D80" s="26">
        <v>948</v>
      </c>
      <c r="E80" s="26">
        <v>19</v>
      </c>
      <c r="F80" s="26">
        <v>53</v>
      </c>
      <c r="G80" s="26">
        <v>110</v>
      </c>
      <c r="H80" s="26">
        <v>142</v>
      </c>
      <c r="I80" s="26">
        <v>195</v>
      </c>
      <c r="J80" s="26">
        <v>83</v>
      </c>
      <c r="K80" s="26">
        <v>79</v>
      </c>
      <c r="L80" s="26">
        <v>122</v>
      </c>
      <c r="M80" s="26">
        <v>137</v>
      </c>
      <c r="O80" s="26">
        <v>8</v>
      </c>
    </row>
    <row r="81" spans="2:15" x14ac:dyDescent="0.2">
      <c r="B81" s="26">
        <v>6</v>
      </c>
      <c r="C81" s="26" t="s">
        <v>38</v>
      </c>
      <c r="D81" s="26">
        <v>275</v>
      </c>
      <c r="E81" s="26">
        <v>6</v>
      </c>
      <c r="F81" s="26">
        <v>12</v>
      </c>
      <c r="G81" s="26">
        <v>17</v>
      </c>
      <c r="H81" s="26">
        <v>49</v>
      </c>
      <c r="I81" s="26">
        <v>44</v>
      </c>
      <c r="J81" s="26">
        <v>25</v>
      </c>
      <c r="K81" s="26">
        <v>17</v>
      </c>
      <c r="L81" s="26">
        <v>41</v>
      </c>
      <c r="M81" s="26">
        <v>57</v>
      </c>
      <c r="O81" s="26">
        <v>7</v>
      </c>
    </row>
    <row r="82" spans="2:15" x14ac:dyDescent="0.2">
      <c r="B82" s="26">
        <v>7</v>
      </c>
      <c r="C82" s="26" t="s">
        <v>46</v>
      </c>
      <c r="D82" s="26">
        <v>126</v>
      </c>
      <c r="E82" s="26">
        <v>0</v>
      </c>
      <c r="F82" s="26">
        <v>6</v>
      </c>
      <c r="G82" s="26">
        <v>8</v>
      </c>
      <c r="H82" s="26">
        <v>23</v>
      </c>
      <c r="I82" s="26">
        <v>22</v>
      </c>
      <c r="J82" s="26">
        <v>9</v>
      </c>
      <c r="K82" s="26">
        <v>15</v>
      </c>
      <c r="L82" s="26">
        <v>20</v>
      </c>
      <c r="M82" s="26">
        <v>22</v>
      </c>
      <c r="O82" s="26">
        <v>1</v>
      </c>
    </row>
    <row r="83" spans="2:15" x14ac:dyDescent="0.2">
      <c r="B83" s="26">
        <v>8</v>
      </c>
      <c r="C83" s="26" t="s">
        <v>112</v>
      </c>
      <c r="D83" s="26">
        <v>80</v>
      </c>
      <c r="E83" s="26">
        <v>0</v>
      </c>
      <c r="F83" s="26">
        <v>2</v>
      </c>
      <c r="G83" s="26">
        <v>4</v>
      </c>
      <c r="H83" s="26">
        <v>8</v>
      </c>
      <c r="I83" s="26">
        <v>11</v>
      </c>
      <c r="J83" s="26">
        <v>6</v>
      </c>
      <c r="K83" s="26">
        <v>8</v>
      </c>
      <c r="L83" s="26">
        <v>21</v>
      </c>
      <c r="M83" s="26">
        <v>19</v>
      </c>
      <c r="O83" s="26">
        <v>1</v>
      </c>
    </row>
    <row r="84" spans="2:15" x14ac:dyDescent="0.2">
      <c r="B84" s="26">
        <v>9</v>
      </c>
      <c r="C84" s="26" t="s">
        <v>48</v>
      </c>
      <c r="D84" s="26">
        <v>89</v>
      </c>
      <c r="E84" s="26">
        <v>0</v>
      </c>
      <c r="F84" s="26">
        <v>1</v>
      </c>
      <c r="G84" s="26">
        <v>5</v>
      </c>
      <c r="H84" s="26">
        <v>11</v>
      </c>
      <c r="I84" s="26">
        <v>20</v>
      </c>
      <c r="J84" s="26">
        <v>8</v>
      </c>
      <c r="K84" s="26">
        <v>7</v>
      </c>
      <c r="L84" s="26">
        <v>16</v>
      </c>
      <c r="M84" s="26">
        <v>20</v>
      </c>
      <c r="O84" s="26">
        <v>1</v>
      </c>
    </row>
    <row r="85" spans="2:15" x14ac:dyDescent="0.2">
      <c r="B85" s="26">
        <v>10</v>
      </c>
      <c r="C85" s="26" t="s">
        <v>37</v>
      </c>
      <c r="D85" s="26">
        <v>401</v>
      </c>
      <c r="E85" s="26">
        <v>9</v>
      </c>
      <c r="F85" s="26">
        <v>18</v>
      </c>
      <c r="G85" s="26">
        <v>60</v>
      </c>
      <c r="H85" s="26">
        <v>72</v>
      </c>
      <c r="I85" s="26">
        <v>83</v>
      </c>
      <c r="J85" s="26">
        <v>34</v>
      </c>
      <c r="K85" s="26">
        <v>28</v>
      </c>
      <c r="L85" s="26">
        <v>36</v>
      </c>
      <c r="M85" s="26">
        <v>54</v>
      </c>
      <c r="O85" s="26">
        <v>7</v>
      </c>
    </row>
    <row r="86" spans="2:15" x14ac:dyDescent="0.2">
      <c r="B86" s="26">
        <v>11</v>
      </c>
      <c r="C86" s="26" t="s">
        <v>44</v>
      </c>
      <c r="D86" s="26">
        <v>145</v>
      </c>
      <c r="E86" s="26">
        <v>1</v>
      </c>
      <c r="F86" s="26">
        <v>9</v>
      </c>
      <c r="G86" s="26">
        <v>15</v>
      </c>
      <c r="H86" s="26">
        <v>19</v>
      </c>
      <c r="I86" s="26">
        <v>18</v>
      </c>
      <c r="J86" s="26">
        <v>9</v>
      </c>
      <c r="K86" s="26">
        <v>16</v>
      </c>
      <c r="L86" s="26">
        <v>25</v>
      </c>
      <c r="M86" s="26">
        <v>29</v>
      </c>
      <c r="O86" s="26">
        <v>4</v>
      </c>
    </row>
    <row r="87" spans="2:15" x14ac:dyDescent="0.2">
      <c r="B87" s="26">
        <v>12</v>
      </c>
      <c r="C87" s="26" t="s">
        <v>49</v>
      </c>
      <c r="D87" s="26">
        <v>139</v>
      </c>
      <c r="E87" s="26">
        <v>4</v>
      </c>
      <c r="F87" s="26">
        <v>15</v>
      </c>
      <c r="G87" s="26">
        <v>21</v>
      </c>
      <c r="H87" s="26">
        <v>28</v>
      </c>
      <c r="I87" s="26">
        <v>20</v>
      </c>
      <c r="J87" s="26">
        <v>9</v>
      </c>
      <c r="K87" s="26">
        <v>13</v>
      </c>
      <c r="L87" s="26">
        <v>14</v>
      </c>
      <c r="M87" s="26">
        <v>11</v>
      </c>
      <c r="O87" s="26">
        <v>4</v>
      </c>
    </row>
    <row r="88" spans="2:15" x14ac:dyDescent="0.2">
      <c r="B88" s="26">
        <v>13</v>
      </c>
      <c r="C88" s="26" t="s">
        <v>47</v>
      </c>
      <c r="D88" s="26">
        <v>94</v>
      </c>
      <c r="E88" s="26">
        <v>2</v>
      </c>
      <c r="F88" s="26">
        <v>5</v>
      </c>
      <c r="G88" s="26">
        <v>12</v>
      </c>
      <c r="H88" s="26">
        <v>21</v>
      </c>
      <c r="I88" s="26">
        <v>16</v>
      </c>
      <c r="J88" s="26">
        <v>6</v>
      </c>
      <c r="K88" s="26">
        <v>10</v>
      </c>
      <c r="L88" s="26">
        <v>10</v>
      </c>
      <c r="M88" s="26">
        <v>12</v>
      </c>
      <c r="O88" s="26">
        <v>0</v>
      </c>
    </row>
    <row r="89" spans="2:15" x14ac:dyDescent="0.2">
      <c r="B89" s="26">
        <v>14</v>
      </c>
      <c r="C89" s="26" t="s">
        <v>33</v>
      </c>
      <c r="D89" s="26">
        <v>668</v>
      </c>
      <c r="E89" s="26">
        <v>8</v>
      </c>
      <c r="F89" s="26">
        <v>31</v>
      </c>
      <c r="G89" s="26">
        <v>84</v>
      </c>
      <c r="H89" s="26">
        <v>112</v>
      </c>
      <c r="I89" s="26">
        <v>124</v>
      </c>
      <c r="J89" s="26">
        <v>57</v>
      </c>
      <c r="K89" s="26">
        <v>59</v>
      </c>
      <c r="L89" s="26">
        <v>82</v>
      </c>
      <c r="M89" s="26">
        <v>103</v>
      </c>
      <c r="O89" s="26">
        <v>8</v>
      </c>
    </row>
    <row r="90" spans="2:15" x14ac:dyDescent="0.2">
      <c r="B90" s="26">
        <v>15</v>
      </c>
      <c r="C90" s="26" t="s">
        <v>42</v>
      </c>
      <c r="D90" s="26">
        <v>180</v>
      </c>
      <c r="E90" s="26">
        <v>5</v>
      </c>
      <c r="F90" s="26">
        <v>17</v>
      </c>
      <c r="G90" s="26">
        <v>26</v>
      </c>
      <c r="H90" s="26">
        <v>36</v>
      </c>
      <c r="I90" s="26">
        <v>31</v>
      </c>
      <c r="J90" s="26">
        <v>14</v>
      </c>
      <c r="K90" s="26">
        <v>15</v>
      </c>
      <c r="L90" s="26">
        <v>17</v>
      </c>
      <c r="M90" s="26">
        <v>15</v>
      </c>
      <c r="O90" s="26">
        <v>4</v>
      </c>
    </row>
    <row r="91" spans="2:15" x14ac:dyDescent="0.2">
      <c r="B91" s="26">
        <v>16</v>
      </c>
      <c r="C91" s="26" t="s">
        <v>35</v>
      </c>
      <c r="D91" s="26">
        <v>477</v>
      </c>
      <c r="E91" s="26">
        <v>5</v>
      </c>
      <c r="F91" s="26">
        <v>17</v>
      </c>
      <c r="G91" s="26">
        <v>51</v>
      </c>
      <c r="H91" s="26">
        <v>66</v>
      </c>
      <c r="I91" s="26">
        <v>102</v>
      </c>
      <c r="J91" s="26">
        <v>48</v>
      </c>
      <c r="K91" s="26">
        <v>42</v>
      </c>
      <c r="L91" s="26">
        <v>68</v>
      </c>
      <c r="M91" s="26">
        <v>74</v>
      </c>
      <c r="O91" s="26">
        <v>4</v>
      </c>
    </row>
    <row r="92" spans="2:15" x14ac:dyDescent="0.2">
      <c r="B92" s="26">
        <v>17</v>
      </c>
      <c r="C92" s="26" t="s">
        <v>34</v>
      </c>
      <c r="D92" s="26">
        <v>514</v>
      </c>
      <c r="E92" s="26">
        <v>7</v>
      </c>
      <c r="F92" s="26">
        <v>22</v>
      </c>
      <c r="G92" s="26">
        <v>45</v>
      </c>
      <c r="H92" s="26">
        <v>71</v>
      </c>
      <c r="I92" s="26">
        <v>98</v>
      </c>
      <c r="J92" s="26">
        <v>39</v>
      </c>
      <c r="K92" s="26">
        <v>49</v>
      </c>
      <c r="L92" s="26">
        <v>86</v>
      </c>
      <c r="M92" s="26">
        <v>92</v>
      </c>
      <c r="O92" s="26">
        <v>5</v>
      </c>
    </row>
    <row r="93" spans="2:15" x14ac:dyDescent="0.2">
      <c r="B93" s="26">
        <v>18</v>
      </c>
      <c r="C93" s="26" t="s">
        <v>50</v>
      </c>
      <c r="D93" s="26">
        <v>82</v>
      </c>
      <c r="E93" s="26">
        <v>1</v>
      </c>
      <c r="F93" s="26">
        <v>6</v>
      </c>
      <c r="G93" s="26">
        <v>12</v>
      </c>
      <c r="H93" s="26">
        <v>19</v>
      </c>
      <c r="I93" s="26">
        <v>15</v>
      </c>
      <c r="J93" s="26">
        <v>5</v>
      </c>
      <c r="K93" s="26">
        <v>6</v>
      </c>
      <c r="L93" s="26">
        <v>5</v>
      </c>
      <c r="M93" s="26">
        <v>11</v>
      </c>
      <c r="O93" s="26">
        <v>2</v>
      </c>
    </row>
    <row r="94" spans="2:15" x14ac:dyDescent="0.2">
      <c r="B94" s="26">
        <v>19</v>
      </c>
      <c r="C94" s="26" t="s">
        <v>43</v>
      </c>
      <c r="D94" s="26">
        <v>173</v>
      </c>
      <c r="E94" s="26">
        <v>1</v>
      </c>
      <c r="F94" s="26">
        <v>11</v>
      </c>
      <c r="G94" s="26">
        <v>36</v>
      </c>
      <c r="H94" s="26">
        <v>52</v>
      </c>
      <c r="I94" s="26">
        <v>34</v>
      </c>
      <c r="J94" s="26">
        <v>7</v>
      </c>
      <c r="K94" s="26">
        <v>7</v>
      </c>
      <c r="L94" s="26">
        <v>10</v>
      </c>
      <c r="M94" s="26">
        <v>13</v>
      </c>
      <c r="O94" s="26">
        <v>2</v>
      </c>
    </row>
    <row r="95" spans="2:15" x14ac:dyDescent="0.2">
      <c r="B95" s="26">
        <v>20</v>
      </c>
      <c r="C95" s="26" t="s">
        <v>39</v>
      </c>
      <c r="D95" s="26">
        <v>194</v>
      </c>
      <c r="E95" s="26">
        <v>2</v>
      </c>
      <c r="F95" s="26">
        <v>4</v>
      </c>
      <c r="G95" s="26">
        <v>16</v>
      </c>
      <c r="H95" s="26">
        <v>26</v>
      </c>
      <c r="I95" s="26">
        <v>36</v>
      </c>
      <c r="J95" s="26">
        <v>22</v>
      </c>
      <c r="K95" s="26">
        <v>21</v>
      </c>
      <c r="L95" s="26">
        <v>31</v>
      </c>
      <c r="M95" s="26">
        <v>33</v>
      </c>
      <c r="O95" s="26">
        <v>3</v>
      </c>
    </row>
    <row r="96" spans="2:15" x14ac:dyDescent="0.2">
      <c r="B96" s="26">
        <v>21</v>
      </c>
      <c r="C96" s="26" t="s">
        <v>87</v>
      </c>
      <c r="D96" s="26">
        <v>62</v>
      </c>
      <c r="E96" s="26">
        <v>1</v>
      </c>
      <c r="F96" s="26">
        <v>4</v>
      </c>
      <c r="G96" s="26">
        <v>6</v>
      </c>
      <c r="H96" s="26">
        <v>5</v>
      </c>
      <c r="I96" s="26">
        <v>3</v>
      </c>
      <c r="J96" s="26">
        <v>5</v>
      </c>
      <c r="K96" s="26">
        <v>8</v>
      </c>
      <c r="L96" s="26">
        <v>9</v>
      </c>
      <c r="M96" s="26">
        <v>17</v>
      </c>
      <c r="O96" s="26">
        <v>4</v>
      </c>
    </row>
    <row r="97" spans="2:15" x14ac:dyDescent="0.2">
      <c r="B97" s="26">
        <v>22</v>
      </c>
      <c r="C97" s="26" t="s">
        <v>88</v>
      </c>
      <c r="D97" s="26">
        <v>181</v>
      </c>
      <c r="E97" s="26">
        <v>1</v>
      </c>
      <c r="F97" s="26">
        <v>8</v>
      </c>
      <c r="G97" s="26">
        <v>14</v>
      </c>
      <c r="H97" s="26">
        <v>25</v>
      </c>
      <c r="I97" s="26">
        <v>32</v>
      </c>
      <c r="J97" s="26">
        <v>16</v>
      </c>
      <c r="K97" s="26">
        <v>22</v>
      </c>
      <c r="L97" s="26">
        <v>26</v>
      </c>
      <c r="M97" s="26">
        <v>33</v>
      </c>
      <c r="O97" s="26">
        <v>4</v>
      </c>
    </row>
    <row r="98" spans="2:15" x14ac:dyDescent="0.2">
      <c r="B98" s="26">
        <v>23</v>
      </c>
      <c r="C98" s="26" t="s">
        <v>41</v>
      </c>
      <c r="D98" s="26">
        <v>168</v>
      </c>
      <c r="E98" s="26">
        <v>5</v>
      </c>
      <c r="F98" s="26">
        <v>11</v>
      </c>
      <c r="G98" s="26">
        <v>19</v>
      </c>
      <c r="H98" s="26">
        <v>24</v>
      </c>
      <c r="I98" s="26">
        <v>34</v>
      </c>
      <c r="J98" s="26">
        <v>13</v>
      </c>
      <c r="K98" s="26">
        <v>20</v>
      </c>
      <c r="L98" s="26">
        <v>19</v>
      </c>
      <c r="M98" s="26">
        <v>20</v>
      </c>
      <c r="O98" s="26">
        <v>3</v>
      </c>
    </row>
    <row r="99" spans="2:15" x14ac:dyDescent="0.2">
      <c r="B99" s="26">
        <v>24</v>
      </c>
      <c r="C99" s="26" t="s">
        <v>93</v>
      </c>
      <c r="D99" s="26">
        <v>139</v>
      </c>
      <c r="E99" s="26">
        <v>7</v>
      </c>
      <c r="F99" s="26">
        <v>8</v>
      </c>
      <c r="G99" s="26">
        <v>13</v>
      </c>
      <c r="H99" s="26">
        <v>29</v>
      </c>
      <c r="I99" s="26">
        <v>18</v>
      </c>
      <c r="J99" s="26">
        <v>13</v>
      </c>
      <c r="K99" s="26">
        <v>16</v>
      </c>
      <c r="L99" s="26">
        <v>20</v>
      </c>
      <c r="M99" s="26">
        <v>12</v>
      </c>
      <c r="O99" s="26">
        <v>3</v>
      </c>
    </row>
    <row r="100" spans="2:15" x14ac:dyDescent="0.2">
      <c r="B100" s="26">
        <v>25</v>
      </c>
      <c r="C100" s="26" t="s">
        <v>45</v>
      </c>
      <c r="D100" s="26">
        <v>125</v>
      </c>
      <c r="E100" s="26">
        <v>4</v>
      </c>
      <c r="F100" s="26">
        <v>9</v>
      </c>
      <c r="G100" s="26">
        <v>11</v>
      </c>
      <c r="H100" s="26">
        <v>28</v>
      </c>
      <c r="I100" s="26">
        <v>27</v>
      </c>
      <c r="J100" s="26">
        <v>9</v>
      </c>
      <c r="K100" s="26">
        <v>14</v>
      </c>
      <c r="L100" s="26">
        <v>13</v>
      </c>
      <c r="M100" s="26">
        <v>10</v>
      </c>
      <c r="O100" s="26">
        <v>0</v>
      </c>
    </row>
    <row r="101" spans="2:15" x14ac:dyDescent="0.2">
      <c r="B101" s="26">
        <v>26</v>
      </c>
      <c r="C101" s="26" t="s">
        <v>94</v>
      </c>
      <c r="D101" s="26">
        <v>35</v>
      </c>
      <c r="E101" s="26">
        <v>0</v>
      </c>
      <c r="F101" s="26">
        <v>3</v>
      </c>
      <c r="G101" s="26">
        <v>2</v>
      </c>
      <c r="H101" s="26">
        <v>10</v>
      </c>
      <c r="I101" s="26">
        <v>7</v>
      </c>
      <c r="J101" s="26">
        <v>6</v>
      </c>
      <c r="K101" s="26">
        <v>2</v>
      </c>
      <c r="L101" s="26">
        <v>2</v>
      </c>
      <c r="M101" s="26">
        <v>3</v>
      </c>
      <c r="O101" s="26">
        <v>0</v>
      </c>
    </row>
    <row r="102" spans="2:15" x14ac:dyDescent="0.2">
      <c r="B102" s="26">
        <v>27</v>
      </c>
      <c r="C102" s="26" t="s">
        <v>95</v>
      </c>
      <c r="D102" s="26">
        <v>14</v>
      </c>
      <c r="E102" s="26">
        <v>0</v>
      </c>
      <c r="F102" s="26">
        <v>0</v>
      </c>
      <c r="G102" s="26">
        <v>4</v>
      </c>
      <c r="H102" s="26">
        <v>2</v>
      </c>
      <c r="I102" s="26">
        <v>1</v>
      </c>
      <c r="J102" s="26">
        <v>0</v>
      </c>
      <c r="K102" s="26">
        <v>1</v>
      </c>
      <c r="L102" s="26">
        <v>1</v>
      </c>
      <c r="M102" s="26">
        <v>5</v>
      </c>
      <c r="O102" s="26">
        <v>0</v>
      </c>
    </row>
    <row r="103" spans="2:15" x14ac:dyDescent="0.2">
      <c r="B103" s="26">
        <v>28</v>
      </c>
      <c r="C103" s="26" t="s">
        <v>51</v>
      </c>
      <c r="D103" s="26">
        <v>43</v>
      </c>
      <c r="E103" s="26">
        <v>3</v>
      </c>
      <c r="F103" s="26">
        <v>0</v>
      </c>
      <c r="G103" s="26">
        <v>3</v>
      </c>
      <c r="H103" s="26">
        <v>3</v>
      </c>
      <c r="I103" s="26">
        <v>8</v>
      </c>
      <c r="J103" s="26">
        <v>6</v>
      </c>
      <c r="K103" s="26">
        <v>2</v>
      </c>
      <c r="L103" s="26">
        <v>8</v>
      </c>
      <c r="M103" s="26">
        <v>10</v>
      </c>
      <c r="O103" s="26">
        <v>0</v>
      </c>
    </row>
    <row r="104" spans="2:15" x14ac:dyDescent="0.2">
      <c r="B104" s="26">
        <v>29</v>
      </c>
      <c r="C104" s="26" t="s">
        <v>52</v>
      </c>
      <c r="D104" s="26">
        <v>34</v>
      </c>
      <c r="E104" s="26">
        <v>0</v>
      </c>
      <c r="F104" s="26">
        <v>3</v>
      </c>
      <c r="G104" s="26">
        <v>4</v>
      </c>
      <c r="H104" s="26">
        <v>6</v>
      </c>
      <c r="I104" s="26">
        <v>6</v>
      </c>
      <c r="J104" s="26">
        <v>7</v>
      </c>
      <c r="K104" s="26">
        <v>2</v>
      </c>
      <c r="L104" s="26">
        <v>3</v>
      </c>
      <c r="M104" s="26">
        <v>3</v>
      </c>
      <c r="O104" s="26">
        <v>0</v>
      </c>
    </row>
    <row r="105" spans="2:15" x14ac:dyDescent="0.2">
      <c r="B105" s="26">
        <v>30</v>
      </c>
      <c r="C105" s="26" t="s">
        <v>135</v>
      </c>
      <c r="D105" s="26">
        <v>2</v>
      </c>
      <c r="E105" s="26">
        <v>0</v>
      </c>
      <c r="F105" s="26">
        <v>0</v>
      </c>
      <c r="G105" s="26">
        <v>0</v>
      </c>
      <c r="H105" s="26">
        <v>0</v>
      </c>
      <c r="I105" s="26">
        <v>0</v>
      </c>
      <c r="J105" s="26">
        <v>0</v>
      </c>
      <c r="K105" s="26">
        <v>0</v>
      </c>
      <c r="L105" s="26">
        <v>1</v>
      </c>
      <c r="M105" s="26">
        <v>1</v>
      </c>
      <c r="O105" s="26">
        <v>0</v>
      </c>
    </row>
  </sheetData>
  <mergeCells count="30">
    <mergeCell ref="C27:C28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51:C52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3:C54"/>
    <mergeCell ref="C55:C56"/>
    <mergeCell ref="C59:C60"/>
    <mergeCell ref="C61:C62"/>
    <mergeCell ref="C63:C64"/>
    <mergeCell ref="C57:C58"/>
  </mergeCells>
  <phoneticPr fontId="6"/>
  <conditionalFormatting sqref="D7:O58">
    <cfRule type="cellIs" dxfId="45" priority="1" operator="equal">
      <formula>D$71</formula>
    </cfRule>
    <cfRule type="cellIs" dxfId="44" priority="2" operator="equal">
      <formula>D$70</formula>
    </cfRule>
    <cfRule type="cellIs" dxfId="43" priority="3" operator="equal">
      <formula>D$73</formula>
    </cfRule>
    <cfRule type="cellIs" dxfId="42" priority="4" operator="equal">
      <formula>D$72</formula>
    </cfRule>
  </conditionalFormatting>
  <pageMargins left="0.7" right="0.7" top="0.75" bottom="0.75" header="0.3" footer="0.3"/>
  <pageSetup paperSize="9" orientation="portrait" r:id="rId1"/>
  <ignoredErrors>
    <ignoredError sqref="D8:M64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E1EAB-A6D5-4743-A8AB-68107CC40551}">
  <dimension ref="A1:Q106"/>
  <sheetViews>
    <sheetView zoomScaleNormal="100" workbookViewId="0">
      <selection activeCell="A4" sqref="A4:XFD4"/>
    </sheetView>
  </sheetViews>
  <sheetFormatPr defaultColWidth="9" defaultRowHeight="14" x14ac:dyDescent="0.2"/>
  <cols>
    <col min="1" max="2" width="9" style="26"/>
    <col min="3" max="3" width="32.58203125" style="26" customWidth="1"/>
    <col min="4" max="4" width="9.25" style="26" customWidth="1"/>
    <col min="5" max="9" width="15.58203125" style="26" customWidth="1"/>
    <col min="10" max="10" width="9" style="26"/>
    <col min="11" max="11" width="15.75" style="26" customWidth="1"/>
    <col min="12" max="16384" width="9" style="26"/>
  </cols>
  <sheetData>
    <row r="1" spans="1:11" x14ac:dyDescent="0.2">
      <c r="C1" s="50" t="s">
        <v>92</v>
      </c>
    </row>
    <row r="4" spans="1:11" ht="36" customHeight="1" thickBot="1" x14ac:dyDescent="0.25">
      <c r="C4" s="27" t="s">
        <v>53</v>
      </c>
      <c r="D4" s="69" t="s">
        <v>54</v>
      </c>
      <c r="E4" s="29" t="s">
        <v>22</v>
      </c>
      <c r="F4" s="30" t="s">
        <v>23</v>
      </c>
      <c r="G4" s="25" t="s">
        <v>99</v>
      </c>
      <c r="H4" s="25" t="s">
        <v>100</v>
      </c>
      <c r="I4" s="30" t="s">
        <v>24</v>
      </c>
      <c r="K4" s="30" t="s">
        <v>8</v>
      </c>
    </row>
    <row r="5" spans="1:11" ht="15.65" customHeight="1" x14ac:dyDescent="0.2">
      <c r="A5" s="26">
        <v>1</v>
      </c>
      <c r="C5" s="76" t="s">
        <v>97</v>
      </c>
      <c r="D5" s="52">
        <f>VLOOKUP($A5,$B$76:$M$105,D$74,FALSE)</f>
        <v>1257</v>
      </c>
      <c r="E5" s="32">
        <f t="shared" ref="E5:I5" si="0">VLOOKUP($A5,$B$76:$M$105,E$74,FALSE)</f>
        <v>230</v>
      </c>
      <c r="F5" s="33">
        <f t="shared" si="0"/>
        <v>271</v>
      </c>
      <c r="G5" s="33">
        <f t="shared" si="0"/>
        <v>212</v>
      </c>
      <c r="H5" s="33">
        <f t="shared" si="0"/>
        <v>236</v>
      </c>
      <c r="I5" s="33">
        <f t="shared" si="0"/>
        <v>295</v>
      </c>
      <c r="J5" s="70"/>
      <c r="K5" s="52">
        <f>VLOOKUP($A5,$B$76:$M$105,K$74,FALSE)</f>
        <v>13</v>
      </c>
    </row>
    <row r="6" spans="1:11" ht="15.65" customHeight="1" thickBot="1" x14ac:dyDescent="0.25">
      <c r="C6" s="77"/>
      <c r="D6" s="55">
        <v>100</v>
      </c>
      <c r="E6" s="56">
        <v>100</v>
      </c>
      <c r="F6" s="57">
        <v>100</v>
      </c>
      <c r="G6" s="57">
        <v>100</v>
      </c>
      <c r="H6" s="57">
        <v>100</v>
      </c>
      <c r="I6" s="57">
        <v>100</v>
      </c>
      <c r="J6" s="71"/>
      <c r="K6" s="57">
        <v>100</v>
      </c>
    </row>
    <row r="7" spans="1:11" ht="15.65" customHeight="1" x14ac:dyDescent="0.2">
      <c r="A7" s="26">
        <v>2</v>
      </c>
      <c r="C7" s="76" t="str">
        <f t="shared" ref="C7:C62" si="1">VLOOKUP($A7,$B$76:$Q$105,C$74,FALSE)</f>
        <v>歴史や伝統を感じられる</v>
      </c>
      <c r="D7" s="52">
        <f>VLOOKUP($A7,$B$76:$Q$105,D$74,FALSE)</f>
        <v>279</v>
      </c>
      <c r="E7" s="53">
        <f t="shared" ref="E7:K21" si="2">VLOOKUP($A7,$B$76:$Q$105,E$74,FALSE)</f>
        <v>53</v>
      </c>
      <c r="F7" s="54">
        <f t="shared" si="2"/>
        <v>88</v>
      </c>
      <c r="G7" s="54">
        <f t="shared" si="2"/>
        <v>34</v>
      </c>
      <c r="H7" s="54">
        <f t="shared" si="2"/>
        <v>43</v>
      </c>
      <c r="I7" s="54">
        <f t="shared" si="2"/>
        <v>58</v>
      </c>
      <c r="K7" s="54">
        <f t="shared" si="2"/>
        <v>3</v>
      </c>
    </row>
    <row r="8" spans="1:11" ht="15.65" customHeight="1" x14ac:dyDescent="0.2">
      <c r="C8" s="74" t="e">
        <f t="shared" si="1"/>
        <v>#N/A</v>
      </c>
      <c r="D8" s="47">
        <f>D7/D$5*100</f>
        <v>22.195704057279237</v>
      </c>
      <c r="E8" s="48">
        <f t="shared" ref="E8:K8" si="3">E7/E$5*100</f>
        <v>23.043478260869566</v>
      </c>
      <c r="F8" s="49">
        <f t="shared" si="3"/>
        <v>32.472324723247233</v>
      </c>
      <c r="G8" s="49">
        <f t="shared" si="3"/>
        <v>16.037735849056602</v>
      </c>
      <c r="H8" s="49">
        <f t="shared" si="3"/>
        <v>18.220338983050848</v>
      </c>
      <c r="I8" s="49">
        <f t="shared" si="3"/>
        <v>19.661016949152543</v>
      </c>
      <c r="K8" s="49">
        <f t="shared" si="3"/>
        <v>23.076923076923077</v>
      </c>
    </row>
    <row r="9" spans="1:11" ht="15.65" customHeight="1" x14ac:dyDescent="0.2">
      <c r="A9" s="26">
        <v>3</v>
      </c>
      <c r="C9" s="73" t="str">
        <f t="shared" si="1"/>
        <v>豊かな自然がある</v>
      </c>
      <c r="D9" s="52">
        <f t="shared" ref="D9" si="4">VLOOKUP($A9,$B$76:$Q$105,D$74,FALSE)</f>
        <v>784</v>
      </c>
      <c r="E9" s="53">
        <f t="shared" si="2"/>
        <v>137</v>
      </c>
      <c r="F9" s="54">
        <f t="shared" si="2"/>
        <v>210</v>
      </c>
      <c r="G9" s="54">
        <f t="shared" si="2"/>
        <v>104</v>
      </c>
      <c r="H9" s="54">
        <f t="shared" si="2"/>
        <v>144</v>
      </c>
      <c r="I9" s="54">
        <f t="shared" si="2"/>
        <v>180</v>
      </c>
      <c r="K9" s="54">
        <f t="shared" si="2"/>
        <v>9</v>
      </c>
    </row>
    <row r="10" spans="1:11" ht="15.65" customHeight="1" x14ac:dyDescent="0.2">
      <c r="C10" s="74" t="e">
        <f t="shared" si="1"/>
        <v>#N/A</v>
      </c>
      <c r="D10" s="47">
        <f t="shared" ref="D10" si="5">D9/D$5*100</f>
        <v>62.370723945902938</v>
      </c>
      <c r="E10" s="48">
        <f t="shared" ref="E10" si="6">E9/E$5*100</f>
        <v>59.565217391304351</v>
      </c>
      <c r="F10" s="49">
        <f t="shared" ref="F10" si="7">F9/F$5*100</f>
        <v>77.490774907749085</v>
      </c>
      <c r="G10" s="49">
        <f t="shared" ref="G10" si="8">G9/G$5*100</f>
        <v>49.056603773584904</v>
      </c>
      <c r="H10" s="49">
        <f t="shared" ref="H10" si="9">H9/H$5*100</f>
        <v>61.016949152542374</v>
      </c>
      <c r="I10" s="49">
        <f t="shared" ref="I10" si="10">I9/I$5*100</f>
        <v>61.016949152542374</v>
      </c>
      <c r="K10" s="49">
        <f t="shared" ref="K10" si="11">K9/K$5*100</f>
        <v>69.230769230769226</v>
      </c>
    </row>
    <row r="11" spans="1:11" ht="15.65" customHeight="1" x14ac:dyDescent="0.2">
      <c r="A11" s="26">
        <v>4</v>
      </c>
      <c r="C11" s="73" t="str">
        <f t="shared" si="1"/>
        <v>調布駅周辺のにぎわい</v>
      </c>
      <c r="D11" s="52">
        <f t="shared" ref="D11" si="12">VLOOKUP($A11,$B$76:$Q$105,D$74,FALSE)</f>
        <v>408</v>
      </c>
      <c r="E11" s="53">
        <f t="shared" si="2"/>
        <v>75</v>
      </c>
      <c r="F11" s="54">
        <f t="shared" si="2"/>
        <v>76</v>
      </c>
      <c r="G11" s="54">
        <f t="shared" si="2"/>
        <v>98</v>
      </c>
      <c r="H11" s="54">
        <f t="shared" si="2"/>
        <v>93</v>
      </c>
      <c r="I11" s="54">
        <f t="shared" si="2"/>
        <v>60</v>
      </c>
      <c r="K11" s="54">
        <f t="shared" si="2"/>
        <v>6</v>
      </c>
    </row>
    <row r="12" spans="1:11" ht="15.65" customHeight="1" x14ac:dyDescent="0.2">
      <c r="C12" s="74" t="e">
        <f t="shared" si="1"/>
        <v>#N/A</v>
      </c>
      <c r="D12" s="47">
        <f t="shared" ref="D12" si="13">D11/D$5*100</f>
        <v>32.4582338902148</v>
      </c>
      <c r="E12" s="48">
        <f t="shared" ref="E12" si="14">E11/E$5*100</f>
        <v>32.608695652173914</v>
      </c>
      <c r="F12" s="49">
        <f t="shared" ref="F12" si="15">F11/F$5*100</f>
        <v>28.044280442804425</v>
      </c>
      <c r="G12" s="49">
        <f t="shared" ref="G12" si="16">G11/G$5*100</f>
        <v>46.226415094339622</v>
      </c>
      <c r="H12" s="49">
        <f t="shared" ref="H12" si="17">H11/H$5*100</f>
        <v>39.406779661016948</v>
      </c>
      <c r="I12" s="49">
        <f t="shared" ref="I12" si="18">I11/I$5*100</f>
        <v>20.33898305084746</v>
      </c>
      <c r="K12" s="49">
        <f t="shared" ref="K12" si="19">K11/K$5*100</f>
        <v>46.153846153846153</v>
      </c>
    </row>
    <row r="13" spans="1:11" ht="15.65" customHeight="1" x14ac:dyDescent="0.2">
      <c r="A13" s="26">
        <v>5</v>
      </c>
      <c r="C13" s="73" t="str">
        <f t="shared" si="1"/>
        <v>都心への交通の便がよい</v>
      </c>
      <c r="D13" s="52">
        <f t="shared" ref="D13" si="20">VLOOKUP($A13,$B$76:$Q$105,D$74,FALSE)</f>
        <v>948</v>
      </c>
      <c r="E13" s="53">
        <f t="shared" si="2"/>
        <v>168</v>
      </c>
      <c r="F13" s="54">
        <f t="shared" si="2"/>
        <v>190</v>
      </c>
      <c r="G13" s="54">
        <f t="shared" si="2"/>
        <v>157</v>
      </c>
      <c r="H13" s="54">
        <f t="shared" si="2"/>
        <v>192</v>
      </c>
      <c r="I13" s="54">
        <f t="shared" si="2"/>
        <v>232</v>
      </c>
      <c r="K13" s="54">
        <f t="shared" si="2"/>
        <v>9</v>
      </c>
    </row>
    <row r="14" spans="1:11" ht="15.65" customHeight="1" x14ac:dyDescent="0.2">
      <c r="C14" s="74" t="e">
        <f t="shared" si="1"/>
        <v>#N/A</v>
      </c>
      <c r="D14" s="47">
        <f t="shared" ref="D14" si="21">D13/D$5*100</f>
        <v>75.417661097852033</v>
      </c>
      <c r="E14" s="48">
        <f t="shared" ref="E14" si="22">E13/E$5*100</f>
        <v>73.043478260869563</v>
      </c>
      <c r="F14" s="49">
        <f t="shared" ref="F14" si="23">F13/F$5*100</f>
        <v>70.110701107011081</v>
      </c>
      <c r="G14" s="49">
        <f t="shared" ref="G14" si="24">G13/G$5*100</f>
        <v>74.056603773584911</v>
      </c>
      <c r="H14" s="49">
        <f t="shared" ref="H14" si="25">H13/H$5*100</f>
        <v>81.355932203389841</v>
      </c>
      <c r="I14" s="49">
        <f t="shared" ref="I14" si="26">I13/I$5*100</f>
        <v>78.644067796610173</v>
      </c>
      <c r="K14" s="49">
        <f t="shared" ref="K14" si="27">K13/K$5*100</f>
        <v>69.230769230769226</v>
      </c>
    </row>
    <row r="15" spans="1:11" ht="15.65" customHeight="1" x14ac:dyDescent="0.2">
      <c r="A15" s="26">
        <v>6</v>
      </c>
      <c r="C15" s="73" t="str">
        <f t="shared" si="1"/>
        <v>市内の交通の便が良い</v>
      </c>
      <c r="D15" s="52">
        <f t="shared" ref="D15" si="28">VLOOKUP($A15,$B$76:$Q$105,D$74,FALSE)</f>
        <v>275</v>
      </c>
      <c r="E15" s="53">
        <f t="shared" si="2"/>
        <v>36</v>
      </c>
      <c r="F15" s="54">
        <f t="shared" si="2"/>
        <v>48</v>
      </c>
      <c r="G15" s="54">
        <f t="shared" si="2"/>
        <v>54</v>
      </c>
      <c r="H15" s="54">
        <f t="shared" si="2"/>
        <v>66</v>
      </c>
      <c r="I15" s="54">
        <f t="shared" si="2"/>
        <v>65</v>
      </c>
      <c r="K15" s="54">
        <f t="shared" si="2"/>
        <v>6</v>
      </c>
    </row>
    <row r="16" spans="1:11" ht="15.65" customHeight="1" x14ac:dyDescent="0.2">
      <c r="C16" s="74" t="e">
        <f t="shared" si="1"/>
        <v>#N/A</v>
      </c>
      <c r="D16" s="47">
        <f t="shared" ref="D16" si="29">D15/D$5*100</f>
        <v>21.877486077963404</v>
      </c>
      <c r="E16" s="48">
        <f t="shared" ref="E16" si="30">E15/E$5*100</f>
        <v>15.65217391304348</v>
      </c>
      <c r="F16" s="49">
        <f t="shared" ref="F16" si="31">F15/F$5*100</f>
        <v>17.712177121771216</v>
      </c>
      <c r="G16" s="49">
        <f t="shared" ref="G16" si="32">G15/G$5*100</f>
        <v>25.471698113207548</v>
      </c>
      <c r="H16" s="49">
        <f t="shared" ref="H16" si="33">H15/H$5*100</f>
        <v>27.966101694915253</v>
      </c>
      <c r="I16" s="49">
        <f t="shared" ref="I16" si="34">I15/I$5*100</f>
        <v>22.033898305084744</v>
      </c>
      <c r="K16" s="49">
        <f t="shared" ref="K16" si="35">K15/K$5*100</f>
        <v>46.153846153846153</v>
      </c>
    </row>
    <row r="17" spans="1:11" ht="15.65" customHeight="1" x14ac:dyDescent="0.2">
      <c r="A17" s="26">
        <v>7</v>
      </c>
      <c r="C17" s="73" t="str">
        <f t="shared" si="1"/>
        <v>地震などの災害への備えの面で安心・安全</v>
      </c>
      <c r="D17" s="52">
        <f t="shared" ref="D17" si="36">VLOOKUP($A17,$B$76:$Q$105,D$74,FALSE)</f>
        <v>126</v>
      </c>
      <c r="E17" s="53">
        <f t="shared" si="2"/>
        <v>24</v>
      </c>
      <c r="F17" s="54">
        <f t="shared" si="2"/>
        <v>28</v>
      </c>
      <c r="G17" s="54">
        <f t="shared" si="2"/>
        <v>21</v>
      </c>
      <c r="H17" s="54">
        <f t="shared" si="2"/>
        <v>21</v>
      </c>
      <c r="I17" s="54">
        <f t="shared" si="2"/>
        <v>32</v>
      </c>
      <c r="K17" s="54">
        <f t="shared" si="2"/>
        <v>0</v>
      </c>
    </row>
    <row r="18" spans="1:11" ht="15.65" customHeight="1" x14ac:dyDescent="0.2">
      <c r="C18" s="74" t="e">
        <f t="shared" si="1"/>
        <v>#N/A</v>
      </c>
      <c r="D18" s="47">
        <f t="shared" ref="D18" si="37">D17/D$5*100</f>
        <v>10.023866348448687</v>
      </c>
      <c r="E18" s="48">
        <f t="shared" ref="E18" si="38">E17/E$5*100</f>
        <v>10.434782608695652</v>
      </c>
      <c r="F18" s="49">
        <f t="shared" ref="F18" si="39">F17/F$5*100</f>
        <v>10.332103321033211</v>
      </c>
      <c r="G18" s="49">
        <f t="shared" ref="G18" si="40">G17/G$5*100</f>
        <v>9.9056603773584904</v>
      </c>
      <c r="H18" s="49">
        <f t="shared" ref="H18" si="41">H17/H$5*100</f>
        <v>8.898305084745763</v>
      </c>
      <c r="I18" s="49">
        <f t="shared" ref="I18" si="42">I17/I$5*100</f>
        <v>10.847457627118644</v>
      </c>
      <c r="K18" s="49">
        <f t="shared" ref="K18" si="43">K17/K$5*100</f>
        <v>0</v>
      </c>
    </row>
    <row r="19" spans="1:11" ht="15.65" customHeight="1" x14ac:dyDescent="0.2">
      <c r="A19" s="26">
        <v>8</v>
      </c>
      <c r="C19" s="73" t="str">
        <f t="shared" si="1"/>
        <v>浸水被害への備えの面で安心・安全　</v>
      </c>
      <c r="D19" s="52">
        <f t="shared" ref="D19" si="44">VLOOKUP($A19,$B$76:$Q$105,D$74,FALSE)</f>
        <v>80</v>
      </c>
      <c r="E19" s="53">
        <f t="shared" si="2"/>
        <v>14</v>
      </c>
      <c r="F19" s="54">
        <f t="shared" si="2"/>
        <v>22</v>
      </c>
      <c r="G19" s="54">
        <f t="shared" si="2"/>
        <v>12</v>
      </c>
      <c r="H19" s="54">
        <f t="shared" si="2"/>
        <v>9</v>
      </c>
      <c r="I19" s="54">
        <f t="shared" si="2"/>
        <v>22</v>
      </c>
      <c r="K19" s="54">
        <f t="shared" si="2"/>
        <v>1</v>
      </c>
    </row>
    <row r="20" spans="1:11" ht="15.65" customHeight="1" x14ac:dyDescent="0.2">
      <c r="C20" s="74" t="e">
        <f t="shared" si="1"/>
        <v>#N/A</v>
      </c>
      <c r="D20" s="47">
        <f t="shared" ref="D20" si="45">D19/D$5*100</f>
        <v>6.3643595863166276</v>
      </c>
      <c r="E20" s="48">
        <f t="shared" ref="E20" si="46">E19/E$5*100</f>
        <v>6.0869565217391308</v>
      </c>
      <c r="F20" s="49">
        <f t="shared" ref="F20" si="47">F19/F$5*100</f>
        <v>8.1180811808118083</v>
      </c>
      <c r="G20" s="49">
        <f t="shared" ref="G20" si="48">G19/G$5*100</f>
        <v>5.6603773584905666</v>
      </c>
      <c r="H20" s="49">
        <f t="shared" ref="H20" si="49">H19/H$5*100</f>
        <v>3.8135593220338984</v>
      </c>
      <c r="I20" s="49">
        <f t="shared" ref="I20" si="50">I19/I$5*100</f>
        <v>7.4576271186440684</v>
      </c>
      <c r="K20" s="49">
        <f t="shared" ref="K20" si="51">K19/K$5*100</f>
        <v>7.6923076923076925</v>
      </c>
    </row>
    <row r="21" spans="1:11" ht="15.65" customHeight="1" x14ac:dyDescent="0.2">
      <c r="A21" s="26">
        <v>9</v>
      </c>
      <c r="C21" s="73" t="str">
        <f t="shared" si="1"/>
        <v>土砂災害への備えの面で安心・安全</v>
      </c>
      <c r="D21" s="52">
        <f t="shared" ref="D21" si="52">VLOOKUP($A21,$B$76:$Q$105,D$74,FALSE)</f>
        <v>89</v>
      </c>
      <c r="E21" s="53">
        <f t="shared" si="2"/>
        <v>17</v>
      </c>
      <c r="F21" s="54">
        <f t="shared" si="2"/>
        <v>29</v>
      </c>
      <c r="G21" s="54">
        <f t="shared" si="2"/>
        <v>16</v>
      </c>
      <c r="H21" s="54">
        <f t="shared" si="2"/>
        <v>9</v>
      </c>
      <c r="I21" s="54">
        <f t="shared" si="2"/>
        <v>17</v>
      </c>
      <c r="K21" s="54">
        <f t="shared" si="2"/>
        <v>1</v>
      </c>
    </row>
    <row r="22" spans="1:11" ht="15.65" customHeight="1" x14ac:dyDescent="0.2">
      <c r="C22" s="74" t="e">
        <f t="shared" si="1"/>
        <v>#N/A</v>
      </c>
      <c r="D22" s="47">
        <f t="shared" ref="D22" si="53">D21/D$5*100</f>
        <v>7.0803500397772474</v>
      </c>
      <c r="E22" s="48">
        <f t="shared" ref="E22" si="54">E21/E$5*100</f>
        <v>7.3913043478260869</v>
      </c>
      <c r="F22" s="49">
        <f t="shared" ref="F22" si="55">F21/F$5*100</f>
        <v>10.701107011070111</v>
      </c>
      <c r="G22" s="49">
        <f t="shared" ref="G22" si="56">G21/G$5*100</f>
        <v>7.5471698113207548</v>
      </c>
      <c r="H22" s="49">
        <f t="shared" ref="H22" si="57">H21/H$5*100</f>
        <v>3.8135593220338984</v>
      </c>
      <c r="I22" s="49">
        <f t="shared" ref="I22" si="58">I21/I$5*100</f>
        <v>5.7627118644067794</v>
      </c>
      <c r="K22" s="49">
        <f t="shared" ref="K22" si="59">K21/K$5*100</f>
        <v>7.6923076923076925</v>
      </c>
    </row>
    <row r="23" spans="1:11" ht="15.65" customHeight="1" x14ac:dyDescent="0.2">
      <c r="A23" s="26">
        <v>10</v>
      </c>
      <c r="C23" s="73" t="str">
        <f t="shared" si="1"/>
        <v>治安の面で安全・安心</v>
      </c>
      <c r="D23" s="52">
        <f t="shared" ref="D23:K63" si="60">VLOOKUP($A23,$B$76:$Q$105,D$74,FALSE)</f>
        <v>401</v>
      </c>
      <c r="E23" s="53">
        <f t="shared" si="60"/>
        <v>71</v>
      </c>
      <c r="F23" s="54">
        <f t="shared" si="60"/>
        <v>87</v>
      </c>
      <c r="G23" s="54">
        <f t="shared" si="60"/>
        <v>66</v>
      </c>
      <c r="H23" s="54">
        <f t="shared" si="60"/>
        <v>68</v>
      </c>
      <c r="I23" s="54">
        <f t="shared" si="60"/>
        <v>102</v>
      </c>
      <c r="K23" s="54">
        <f t="shared" si="60"/>
        <v>7</v>
      </c>
    </row>
    <row r="24" spans="1:11" ht="15.65" customHeight="1" x14ac:dyDescent="0.2">
      <c r="C24" s="74" t="e">
        <f t="shared" si="1"/>
        <v>#N/A</v>
      </c>
      <c r="D24" s="47">
        <f t="shared" ref="D24" si="61">D23/D$5*100</f>
        <v>31.901352426412092</v>
      </c>
      <c r="E24" s="48">
        <f t="shared" ref="E24" si="62">E23/E$5*100</f>
        <v>30.869565217391305</v>
      </c>
      <c r="F24" s="49">
        <f t="shared" ref="F24" si="63">F23/F$5*100</f>
        <v>32.103321033210328</v>
      </c>
      <c r="G24" s="49">
        <f t="shared" ref="G24" si="64">G23/G$5*100</f>
        <v>31.132075471698112</v>
      </c>
      <c r="H24" s="49">
        <f t="shared" ref="H24" si="65">H23/H$5*100</f>
        <v>28.8135593220339</v>
      </c>
      <c r="I24" s="49">
        <f t="shared" ref="I24" si="66">I23/I$5*100</f>
        <v>34.576271186440678</v>
      </c>
      <c r="K24" s="49">
        <f t="shared" ref="K24" si="67">K23/K$5*100</f>
        <v>53.846153846153847</v>
      </c>
    </row>
    <row r="25" spans="1:11" ht="15.65" customHeight="1" x14ac:dyDescent="0.2">
      <c r="A25" s="26">
        <v>11</v>
      </c>
      <c r="C25" s="73" t="str">
        <f t="shared" si="1"/>
        <v>地域のふれあいがある</v>
      </c>
      <c r="D25" s="52">
        <f t="shared" ref="D25" si="68">VLOOKUP($A25,$B$76:$Q$105,D$74,FALSE)</f>
        <v>145</v>
      </c>
      <c r="E25" s="53">
        <f t="shared" si="60"/>
        <v>26</v>
      </c>
      <c r="F25" s="54">
        <f t="shared" si="60"/>
        <v>37</v>
      </c>
      <c r="G25" s="54">
        <f t="shared" si="60"/>
        <v>18</v>
      </c>
      <c r="H25" s="54">
        <f t="shared" si="60"/>
        <v>25</v>
      </c>
      <c r="I25" s="54">
        <f t="shared" si="60"/>
        <v>36</v>
      </c>
      <c r="K25" s="54">
        <f t="shared" si="60"/>
        <v>3</v>
      </c>
    </row>
    <row r="26" spans="1:11" ht="15.65" customHeight="1" x14ac:dyDescent="0.2">
      <c r="C26" s="74" t="e">
        <f t="shared" si="1"/>
        <v>#N/A</v>
      </c>
      <c r="D26" s="47">
        <f t="shared" ref="D26" si="69">D25/D$5*100</f>
        <v>11.535401750198886</v>
      </c>
      <c r="E26" s="48">
        <f t="shared" ref="E26" si="70">E25/E$5*100</f>
        <v>11.304347826086957</v>
      </c>
      <c r="F26" s="49">
        <f t="shared" ref="F26" si="71">F25/F$5*100</f>
        <v>13.653136531365314</v>
      </c>
      <c r="G26" s="49">
        <f t="shared" ref="G26" si="72">G25/G$5*100</f>
        <v>8.4905660377358494</v>
      </c>
      <c r="H26" s="49">
        <f t="shared" ref="H26" si="73">H25/H$5*100</f>
        <v>10.59322033898305</v>
      </c>
      <c r="I26" s="49">
        <f t="shared" ref="I26" si="74">I25/I$5*100</f>
        <v>12.203389830508476</v>
      </c>
      <c r="K26" s="49">
        <f t="shared" ref="K26" si="75">K25/K$5*100</f>
        <v>23.076923076923077</v>
      </c>
    </row>
    <row r="27" spans="1:11" ht="15.65" customHeight="1" x14ac:dyDescent="0.2">
      <c r="A27" s="26">
        <v>12</v>
      </c>
      <c r="C27" s="73" t="str">
        <f t="shared" si="1"/>
        <v>祭りやイベントが充実</v>
      </c>
      <c r="D27" s="52">
        <f t="shared" ref="D27" si="76">VLOOKUP($A27,$B$76:$Q$105,D$74,FALSE)</f>
        <v>139</v>
      </c>
      <c r="E27" s="53">
        <f t="shared" si="60"/>
        <v>25</v>
      </c>
      <c r="F27" s="54">
        <f t="shared" si="60"/>
        <v>40</v>
      </c>
      <c r="G27" s="54">
        <f t="shared" si="60"/>
        <v>30</v>
      </c>
      <c r="H27" s="54">
        <f t="shared" si="60"/>
        <v>21</v>
      </c>
      <c r="I27" s="54">
        <f t="shared" si="60"/>
        <v>19</v>
      </c>
      <c r="K27" s="54">
        <f t="shared" si="60"/>
        <v>4</v>
      </c>
    </row>
    <row r="28" spans="1:11" ht="15.65" customHeight="1" x14ac:dyDescent="0.2">
      <c r="C28" s="74" t="e">
        <f t="shared" si="1"/>
        <v>#N/A</v>
      </c>
      <c r="D28" s="47">
        <f t="shared" ref="D28" si="77">D27/D$5*100</f>
        <v>11.058074781225139</v>
      </c>
      <c r="E28" s="48">
        <f t="shared" ref="E28" si="78">E27/E$5*100</f>
        <v>10.869565217391305</v>
      </c>
      <c r="F28" s="49">
        <f t="shared" ref="F28" si="79">F27/F$5*100</f>
        <v>14.760147601476014</v>
      </c>
      <c r="G28" s="49">
        <f t="shared" ref="G28" si="80">G27/G$5*100</f>
        <v>14.150943396226415</v>
      </c>
      <c r="H28" s="49">
        <f t="shared" ref="H28" si="81">H27/H$5*100</f>
        <v>8.898305084745763</v>
      </c>
      <c r="I28" s="49">
        <f t="shared" ref="I28" si="82">I27/I$5*100</f>
        <v>6.4406779661016946</v>
      </c>
      <c r="K28" s="49">
        <f t="shared" ref="K28" si="83">K27/K$5*100</f>
        <v>30.76923076923077</v>
      </c>
    </row>
    <row r="29" spans="1:11" ht="15.65" customHeight="1" x14ac:dyDescent="0.2">
      <c r="A29" s="26">
        <v>13</v>
      </c>
      <c r="C29" s="73" t="str">
        <f t="shared" si="1"/>
        <v>スポーツ活動が活発</v>
      </c>
      <c r="D29" s="52">
        <f t="shared" ref="D29" si="84">VLOOKUP($A29,$B$76:$Q$105,D$74,FALSE)</f>
        <v>94</v>
      </c>
      <c r="E29" s="53">
        <f t="shared" si="60"/>
        <v>26</v>
      </c>
      <c r="F29" s="54">
        <f t="shared" si="60"/>
        <v>21</v>
      </c>
      <c r="G29" s="54">
        <f t="shared" si="60"/>
        <v>12</v>
      </c>
      <c r="H29" s="54">
        <f t="shared" si="60"/>
        <v>12</v>
      </c>
      <c r="I29" s="54">
        <f t="shared" si="60"/>
        <v>23</v>
      </c>
      <c r="K29" s="54">
        <f t="shared" si="60"/>
        <v>0</v>
      </c>
    </row>
    <row r="30" spans="1:11" ht="15.65" customHeight="1" x14ac:dyDescent="0.2">
      <c r="C30" s="74" t="e">
        <f t="shared" si="1"/>
        <v>#N/A</v>
      </c>
      <c r="D30" s="47">
        <f t="shared" ref="D30" si="85">D29/D$5*100</f>
        <v>7.4781225139220364</v>
      </c>
      <c r="E30" s="48">
        <f t="shared" ref="E30" si="86">E29/E$5*100</f>
        <v>11.304347826086957</v>
      </c>
      <c r="F30" s="49">
        <f t="shared" ref="F30" si="87">F29/F$5*100</f>
        <v>7.7490774907749085</v>
      </c>
      <c r="G30" s="49">
        <f t="shared" ref="G30" si="88">G29/G$5*100</f>
        <v>5.6603773584905666</v>
      </c>
      <c r="H30" s="49">
        <f t="shared" ref="H30" si="89">H29/H$5*100</f>
        <v>5.0847457627118651</v>
      </c>
      <c r="I30" s="49">
        <f t="shared" ref="I30" si="90">I29/I$5*100</f>
        <v>7.796610169491526</v>
      </c>
      <c r="K30" s="49">
        <f t="shared" ref="K30" si="91">K29/K$5*100</f>
        <v>0</v>
      </c>
    </row>
    <row r="31" spans="1:11" ht="15.65" customHeight="1" x14ac:dyDescent="0.2">
      <c r="A31" s="26">
        <v>14</v>
      </c>
      <c r="C31" s="73" t="str">
        <f t="shared" si="1"/>
        <v>日常の買い物が便利</v>
      </c>
      <c r="D31" s="52">
        <f t="shared" ref="D31" si="92">VLOOKUP($A31,$B$76:$Q$105,D$74,FALSE)</f>
        <v>668</v>
      </c>
      <c r="E31" s="53">
        <f t="shared" si="60"/>
        <v>115</v>
      </c>
      <c r="F31" s="54">
        <f t="shared" si="60"/>
        <v>103</v>
      </c>
      <c r="G31" s="54">
        <f t="shared" si="60"/>
        <v>150</v>
      </c>
      <c r="H31" s="54">
        <f t="shared" si="60"/>
        <v>136</v>
      </c>
      <c r="I31" s="54">
        <f t="shared" si="60"/>
        <v>156</v>
      </c>
      <c r="K31" s="54">
        <f t="shared" si="60"/>
        <v>8</v>
      </c>
    </row>
    <row r="32" spans="1:11" ht="15.65" customHeight="1" x14ac:dyDescent="0.2">
      <c r="C32" s="74" t="e">
        <f t="shared" si="1"/>
        <v>#N/A</v>
      </c>
      <c r="D32" s="47">
        <f t="shared" ref="D32" si="93">D31/D$5*100</f>
        <v>53.142402545743842</v>
      </c>
      <c r="E32" s="48">
        <f t="shared" ref="E32" si="94">E31/E$5*100</f>
        <v>50</v>
      </c>
      <c r="F32" s="49">
        <f t="shared" ref="F32" si="95">F31/F$5*100</f>
        <v>38.007380073800739</v>
      </c>
      <c r="G32" s="49">
        <f t="shared" ref="G32" si="96">G31/G$5*100</f>
        <v>70.754716981132077</v>
      </c>
      <c r="H32" s="49">
        <f t="shared" ref="H32" si="97">H31/H$5*100</f>
        <v>57.627118644067799</v>
      </c>
      <c r="I32" s="49">
        <f t="shared" ref="I32" si="98">I31/I$5*100</f>
        <v>52.881355932203391</v>
      </c>
      <c r="K32" s="49">
        <f t="shared" ref="K32" si="99">K31/K$5*100</f>
        <v>61.53846153846154</v>
      </c>
    </row>
    <row r="33" spans="1:11" ht="15.65" customHeight="1" x14ac:dyDescent="0.2">
      <c r="A33" s="26">
        <v>15</v>
      </c>
      <c r="C33" s="73" t="str">
        <f t="shared" si="1"/>
        <v>好きな店や商店街がある</v>
      </c>
      <c r="D33" s="52">
        <f t="shared" ref="D33" si="100">VLOOKUP($A33,$B$76:$Q$105,D$74,FALSE)</f>
        <v>180</v>
      </c>
      <c r="E33" s="53">
        <f t="shared" si="60"/>
        <v>27</v>
      </c>
      <c r="F33" s="54">
        <f t="shared" si="60"/>
        <v>22</v>
      </c>
      <c r="G33" s="54">
        <f t="shared" si="60"/>
        <v>27</v>
      </c>
      <c r="H33" s="54">
        <f t="shared" si="60"/>
        <v>44</v>
      </c>
      <c r="I33" s="54">
        <f t="shared" si="60"/>
        <v>57</v>
      </c>
      <c r="K33" s="54">
        <f t="shared" si="60"/>
        <v>3</v>
      </c>
    </row>
    <row r="34" spans="1:11" ht="15.65" customHeight="1" x14ac:dyDescent="0.2">
      <c r="C34" s="74" t="e">
        <f t="shared" si="1"/>
        <v>#N/A</v>
      </c>
      <c r="D34" s="47">
        <f t="shared" ref="D34" si="101">D33/D$5*100</f>
        <v>14.319809069212411</v>
      </c>
      <c r="E34" s="48">
        <f t="shared" ref="E34" si="102">E33/E$5*100</f>
        <v>11.739130434782609</v>
      </c>
      <c r="F34" s="49">
        <f t="shared" ref="F34" si="103">F33/F$5*100</f>
        <v>8.1180811808118083</v>
      </c>
      <c r="G34" s="49">
        <f t="shared" ref="G34" si="104">G33/G$5*100</f>
        <v>12.735849056603774</v>
      </c>
      <c r="H34" s="49">
        <f t="shared" ref="H34" si="105">H33/H$5*100</f>
        <v>18.64406779661017</v>
      </c>
      <c r="I34" s="49">
        <f t="shared" ref="I34" si="106">I33/I$5*100</f>
        <v>19.322033898305087</v>
      </c>
      <c r="K34" s="49">
        <f t="shared" ref="K34" si="107">K33/K$5*100</f>
        <v>23.076923076923077</v>
      </c>
    </row>
    <row r="35" spans="1:11" ht="15.65" customHeight="1" x14ac:dyDescent="0.2">
      <c r="A35" s="26">
        <v>16</v>
      </c>
      <c r="C35" s="73" t="str">
        <f t="shared" si="1"/>
        <v>深大寺地域の歴史・観光資源</v>
      </c>
      <c r="D35" s="52">
        <f t="shared" ref="D35" si="108">VLOOKUP($A35,$B$76:$Q$105,D$74,FALSE)</f>
        <v>477</v>
      </c>
      <c r="E35" s="53">
        <f t="shared" si="60"/>
        <v>75</v>
      </c>
      <c r="F35" s="54">
        <f t="shared" si="60"/>
        <v>152</v>
      </c>
      <c r="G35" s="54">
        <f t="shared" si="60"/>
        <v>73</v>
      </c>
      <c r="H35" s="54">
        <f t="shared" si="60"/>
        <v>70</v>
      </c>
      <c r="I35" s="54">
        <f t="shared" si="60"/>
        <v>100</v>
      </c>
      <c r="K35" s="54">
        <f t="shared" si="60"/>
        <v>7</v>
      </c>
    </row>
    <row r="36" spans="1:11" ht="15.65" customHeight="1" x14ac:dyDescent="0.2">
      <c r="C36" s="74" t="e">
        <f t="shared" si="1"/>
        <v>#N/A</v>
      </c>
      <c r="D36" s="47">
        <f t="shared" ref="D36" si="109">D35/D$5*100</f>
        <v>37.947494033412887</v>
      </c>
      <c r="E36" s="48">
        <f t="shared" ref="E36" si="110">E35/E$5*100</f>
        <v>32.608695652173914</v>
      </c>
      <c r="F36" s="49">
        <f t="shared" ref="F36" si="111">F35/F$5*100</f>
        <v>56.08856088560885</v>
      </c>
      <c r="G36" s="49">
        <f t="shared" ref="G36" si="112">G35/G$5*100</f>
        <v>34.433962264150942</v>
      </c>
      <c r="H36" s="49">
        <f t="shared" ref="H36" si="113">H35/H$5*100</f>
        <v>29.66101694915254</v>
      </c>
      <c r="I36" s="49">
        <f t="shared" ref="I36" si="114">I35/I$5*100</f>
        <v>33.898305084745758</v>
      </c>
      <c r="K36" s="49">
        <f t="shared" ref="K36" si="115">K35/K$5*100</f>
        <v>53.846153846153847</v>
      </c>
    </row>
    <row r="37" spans="1:11" ht="15.65" customHeight="1" x14ac:dyDescent="0.2">
      <c r="A37" s="26">
        <v>17</v>
      </c>
      <c r="C37" s="73" t="str">
        <f t="shared" si="1"/>
        <v>神代植物公園，野川公園などの公園</v>
      </c>
      <c r="D37" s="52">
        <f t="shared" ref="D37" si="116">VLOOKUP($A37,$B$76:$Q$105,D$74,FALSE)</f>
        <v>514</v>
      </c>
      <c r="E37" s="53">
        <f t="shared" si="60"/>
        <v>89</v>
      </c>
      <c r="F37" s="54">
        <f t="shared" si="60"/>
        <v>163</v>
      </c>
      <c r="G37" s="54">
        <f t="shared" si="60"/>
        <v>72</v>
      </c>
      <c r="H37" s="54">
        <f t="shared" si="60"/>
        <v>77</v>
      </c>
      <c r="I37" s="54">
        <f t="shared" si="60"/>
        <v>103</v>
      </c>
      <c r="K37" s="54">
        <f t="shared" si="60"/>
        <v>10</v>
      </c>
    </row>
    <row r="38" spans="1:11" ht="15.65" customHeight="1" x14ac:dyDescent="0.2">
      <c r="C38" s="74" t="e">
        <f t="shared" si="1"/>
        <v>#N/A</v>
      </c>
      <c r="D38" s="47">
        <f t="shared" ref="D38" si="117">D37/D$5*100</f>
        <v>40.891010342084328</v>
      </c>
      <c r="E38" s="48">
        <f t="shared" ref="E38" si="118">E37/E$5*100</f>
        <v>38.695652173913039</v>
      </c>
      <c r="F38" s="49">
        <f t="shared" ref="F38" si="119">F37/F$5*100</f>
        <v>60.147601476014756</v>
      </c>
      <c r="G38" s="49">
        <f t="shared" ref="G38" si="120">G37/G$5*100</f>
        <v>33.962264150943398</v>
      </c>
      <c r="H38" s="49">
        <f t="shared" ref="H38" si="121">H37/H$5*100</f>
        <v>32.627118644067799</v>
      </c>
      <c r="I38" s="49">
        <f t="shared" ref="I38" si="122">I37/I$5*100</f>
        <v>34.915254237288131</v>
      </c>
      <c r="K38" s="49">
        <f t="shared" ref="K38" si="123">K37/K$5*100</f>
        <v>76.923076923076934</v>
      </c>
    </row>
    <row r="39" spans="1:11" ht="15.65" customHeight="1" x14ac:dyDescent="0.2">
      <c r="A39" s="26">
        <v>18</v>
      </c>
      <c r="C39" s="73" t="str">
        <f t="shared" si="1"/>
        <v>教育環境が良い</v>
      </c>
      <c r="D39" s="52">
        <f t="shared" ref="D39" si="124">VLOOKUP($A39,$B$76:$Q$105,D$74,FALSE)</f>
        <v>82</v>
      </c>
      <c r="E39" s="53">
        <f t="shared" si="60"/>
        <v>9</v>
      </c>
      <c r="F39" s="54">
        <f t="shared" si="60"/>
        <v>30</v>
      </c>
      <c r="G39" s="54">
        <f t="shared" si="60"/>
        <v>11</v>
      </c>
      <c r="H39" s="54">
        <f t="shared" si="60"/>
        <v>10</v>
      </c>
      <c r="I39" s="54">
        <f t="shared" si="60"/>
        <v>19</v>
      </c>
      <c r="K39" s="54">
        <f t="shared" si="60"/>
        <v>3</v>
      </c>
    </row>
    <row r="40" spans="1:11" ht="15.65" customHeight="1" x14ac:dyDescent="0.2">
      <c r="C40" s="74" t="e">
        <f t="shared" si="1"/>
        <v>#N/A</v>
      </c>
      <c r="D40" s="47">
        <f t="shared" ref="D40" si="125">D39/D$5*100</f>
        <v>6.5234685759745421</v>
      </c>
      <c r="E40" s="48">
        <f t="shared" ref="E40" si="126">E39/E$5*100</f>
        <v>3.9130434782608701</v>
      </c>
      <c r="F40" s="49">
        <f t="shared" ref="F40" si="127">F39/F$5*100</f>
        <v>11.07011070110701</v>
      </c>
      <c r="G40" s="49">
        <f t="shared" ref="G40" si="128">G39/G$5*100</f>
        <v>5.1886792452830193</v>
      </c>
      <c r="H40" s="49">
        <f t="shared" ref="H40" si="129">H39/H$5*100</f>
        <v>4.2372881355932197</v>
      </c>
      <c r="I40" s="49">
        <f t="shared" ref="I40" si="130">I39/I$5*100</f>
        <v>6.4406779661016946</v>
      </c>
      <c r="K40" s="49">
        <f t="shared" ref="K40" si="131">K39/K$5*100</f>
        <v>23.076923076923077</v>
      </c>
    </row>
    <row r="41" spans="1:11" ht="15.65" customHeight="1" x14ac:dyDescent="0.2">
      <c r="A41" s="26">
        <v>19</v>
      </c>
      <c r="C41" s="73" t="str">
        <f t="shared" si="1"/>
        <v>子育て環境が良い</v>
      </c>
      <c r="D41" s="52">
        <f t="shared" ref="D41" si="132">VLOOKUP($A41,$B$76:$Q$105,D$74,FALSE)</f>
        <v>173</v>
      </c>
      <c r="E41" s="53">
        <f t="shared" si="60"/>
        <v>29</v>
      </c>
      <c r="F41" s="54">
        <f t="shared" si="60"/>
        <v>44</v>
      </c>
      <c r="G41" s="54">
        <f t="shared" si="60"/>
        <v>24</v>
      </c>
      <c r="H41" s="54">
        <f t="shared" si="60"/>
        <v>36</v>
      </c>
      <c r="I41" s="54">
        <f t="shared" si="60"/>
        <v>38</v>
      </c>
      <c r="K41" s="54">
        <f t="shared" si="60"/>
        <v>2</v>
      </c>
    </row>
    <row r="42" spans="1:11" ht="15.65" customHeight="1" x14ac:dyDescent="0.2">
      <c r="C42" s="74" t="e">
        <f t="shared" si="1"/>
        <v>#N/A</v>
      </c>
      <c r="D42" s="47">
        <f t="shared" ref="D42" si="133">D41/D$5*100</f>
        <v>13.762927605409706</v>
      </c>
      <c r="E42" s="48">
        <f t="shared" ref="E42" si="134">E41/E$5*100</f>
        <v>12.608695652173912</v>
      </c>
      <c r="F42" s="49">
        <f t="shared" ref="F42" si="135">F41/F$5*100</f>
        <v>16.236162361623617</v>
      </c>
      <c r="G42" s="49">
        <f t="shared" ref="G42" si="136">G41/G$5*100</f>
        <v>11.320754716981133</v>
      </c>
      <c r="H42" s="49">
        <f t="shared" ref="H42" si="137">H41/H$5*100</f>
        <v>15.254237288135593</v>
      </c>
      <c r="I42" s="49">
        <f t="shared" ref="I42" si="138">I41/I$5*100</f>
        <v>12.881355932203389</v>
      </c>
      <c r="K42" s="49">
        <f t="shared" ref="K42" si="139">K41/K$5*100</f>
        <v>15.384615384615385</v>
      </c>
    </row>
    <row r="43" spans="1:11" ht="15.65" customHeight="1" x14ac:dyDescent="0.2">
      <c r="A43" s="26">
        <v>20</v>
      </c>
      <c r="C43" s="73" t="str">
        <f t="shared" si="1"/>
        <v>農地や里山の風景がある</v>
      </c>
      <c r="D43" s="52">
        <f t="shared" ref="D43" si="140">VLOOKUP($A43,$B$76:$Q$105,D$74,FALSE)</f>
        <v>194</v>
      </c>
      <c r="E43" s="53">
        <f t="shared" si="60"/>
        <v>27</v>
      </c>
      <c r="F43" s="54">
        <f t="shared" si="60"/>
        <v>66</v>
      </c>
      <c r="G43" s="54">
        <f t="shared" si="60"/>
        <v>25</v>
      </c>
      <c r="H43" s="54">
        <f t="shared" si="60"/>
        <v>28</v>
      </c>
      <c r="I43" s="54">
        <f t="shared" si="60"/>
        <v>44</v>
      </c>
      <c r="K43" s="54">
        <f t="shared" si="60"/>
        <v>4</v>
      </c>
    </row>
    <row r="44" spans="1:11" ht="15.65" customHeight="1" x14ac:dyDescent="0.2">
      <c r="C44" s="74" t="e">
        <f t="shared" si="1"/>
        <v>#N/A</v>
      </c>
      <c r="D44" s="47">
        <f t="shared" ref="D44" si="141">D43/D$5*100</f>
        <v>15.433571996817822</v>
      </c>
      <c r="E44" s="48">
        <f t="shared" ref="E44" si="142">E43/E$5*100</f>
        <v>11.739130434782609</v>
      </c>
      <c r="F44" s="49">
        <f t="shared" ref="F44" si="143">F43/F$5*100</f>
        <v>24.354243542435423</v>
      </c>
      <c r="G44" s="49">
        <f t="shared" ref="G44" si="144">G43/G$5*100</f>
        <v>11.79245283018868</v>
      </c>
      <c r="H44" s="49">
        <f t="shared" ref="H44" si="145">H43/H$5*100</f>
        <v>11.864406779661017</v>
      </c>
      <c r="I44" s="49">
        <f t="shared" ref="I44" si="146">I43/I$5*100</f>
        <v>14.915254237288137</v>
      </c>
      <c r="K44" s="49">
        <f t="shared" ref="K44" si="147">K43/K$5*100</f>
        <v>30.76923076923077</v>
      </c>
    </row>
    <row r="45" spans="1:11" ht="15.65" customHeight="1" x14ac:dyDescent="0.2">
      <c r="A45" s="26">
        <v>21</v>
      </c>
      <c r="C45" s="73" t="str">
        <f t="shared" si="1"/>
        <v>文化芸術活動が充実</v>
      </c>
      <c r="D45" s="52">
        <f t="shared" ref="D45" si="148">VLOOKUP($A45,$B$76:$Q$105,D$74,FALSE)</f>
        <v>62</v>
      </c>
      <c r="E45" s="53">
        <f t="shared" si="60"/>
        <v>10</v>
      </c>
      <c r="F45" s="54">
        <f t="shared" si="60"/>
        <v>10</v>
      </c>
      <c r="G45" s="54">
        <f t="shared" si="60"/>
        <v>8</v>
      </c>
      <c r="H45" s="54">
        <f t="shared" si="60"/>
        <v>16</v>
      </c>
      <c r="I45" s="54">
        <f t="shared" si="60"/>
        <v>14</v>
      </c>
      <c r="K45" s="54">
        <f t="shared" si="60"/>
        <v>4</v>
      </c>
    </row>
    <row r="46" spans="1:11" ht="15.65" customHeight="1" x14ac:dyDescent="0.2">
      <c r="C46" s="74" t="e">
        <f t="shared" si="1"/>
        <v>#N/A</v>
      </c>
      <c r="D46" s="47">
        <f t="shared" ref="D46" si="149">D45/D$5*100</f>
        <v>4.9323786793953852</v>
      </c>
      <c r="E46" s="48">
        <f t="shared" ref="E46" si="150">E45/E$5*100</f>
        <v>4.3478260869565215</v>
      </c>
      <c r="F46" s="49">
        <f t="shared" ref="F46" si="151">F45/F$5*100</f>
        <v>3.6900369003690034</v>
      </c>
      <c r="G46" s="49">
        <f t="shared" ref="G46" si="152">G45/G$5*100</f>
        <v>3.7735849056603774</v>
      </c>
      <c r="H46" s="49">
        <f t="shared" ref="H46" si="153">H45/H$5*100</f>
        <v>6.7796610169491522</v>
      </c>
      <c r="I46" s="49">
        <f t="shared" ref="I46" si="154">I45/I$5*100</f>
        <v>4.7457627118644066</v>
      </c>
      <c r="K46" s="49">
        <f t="shared" ref="K46" si="155">K45/K$5*100</f>
        <v>30.76923076923077</v>
      </c>
    </row>
    <row r="47" spans="1:11" ht="15.65" customHeight="1" x14ac:dyDescent="0.2">
      <c r="A47" s="26">
        <v>22</v>
      </c>
      <c r="C47" s="73" t="str">
        <f t="shared" si="1"/>
        <v>図書館が充実</v>
      </c>
      <c r="D47" s="52">
        <f t="shared" ref="D47" si="156">VLOOKUP($A47,$B$76:$Q$105,D$74,FALSE)</f>
        <v>181</v>
      </c>
      <c r="E47" s="53">
        <f t="shared" si="60"/>
        <v>37</v>
      </c>
      <c r="F47" s="54">
        <f t="shared" si="60"/>
        <v>29</v>
      </c>
      <c r="G47" s="54">
        <f t="shared" si="60"/>
        <v>31</v>
      </c>
      <c r="H47" s="54">
        <f t="shared" si="60"/>
        <v>39</v>
      </c>
      <c r="I47" s="54">
        <f t="shared" si="60"/>
        <v>40</v>
      </c>
      <c r="K47" s="54">
        <f t="shared" si="60"/>
        <v>5</v>
      </c>
    </row>
    <row r="48" spans="1:11" ht="15.65" customHeight="1" x14ac:dyDescent="0.2">
      <c r="C48" s="74" t="e">
        <f t="shared" si="1"/>
        <v>#N/A</v>
      </c>
      <c r="D48" s="47">
        <f t="shared" ref="D48" si="157">D47/D$5*100</f>
        <v>14.399363564041368</v>
      </c>
      <c r="E48" s="48">
        <f t="shared" ref="E48" si="158">E47/E$5*100</f>
        <v>16.086956521739129</v>
      </c>
      <c r="F48" s="49">
        <f t="shared" ref="F48" si="159">F47/F$5*100</f>
        <v>10.701107011070111</v>
      </c>
      <c r="G48" s="49">
        <f t="shared" ref="G48" si="160">G47/G$5*100</f>
        <v>14.622641509433961</v>
      </c>
      <c r="H48" s="49">
        <f t="shared" ref="H48" si="161">H47/H$5*100</f>
        <v>16.525423728813561</v>
      </c>
      <c r="I48" s="49">
        <f t="shared" ref="I48" si="162">I47/I$5*100</f>
        <v>13.559322033898304</v>
      </c>
      <c r="K48" s="49">
        <f t="shared" ref="K48" si="163">K47/K$5*100</f>
        <v>38.461538461538467</v>
      </c>
    </row>
    <row r="49" spans="1:11" ht="15.65" customHeight="1" x14ac:dyDescent="0.2">
      <c r="A49" s="26">
        <v>23</v>
      </c>
      <c r="C49" s="73" t="str">
        <f t="shared" si="1"/>
        <v>「映画のまち調布」の取組</v>
      </c>
      <c r="D49" s="52">
        <f t="shared" ref="D49" si="164">VLOOKUP($A49,$B$76:$Q$105,D$74,FALSE)</f>
        <v>168</v>
      </c>
      <c r="E49" s="53">
        <f t="shared" si="60"/>
        <v>27</v>
      </c>
      <c r="F49" s="54">
        <f t="shared" si="60"/>
        <v>34</v>
      </c>
      <c r="G49" s="54">
        <f t="shared" si="60"/>
        <v>39</v>
      </c>
      <c r="H49" s="54">
        <f t="shared" si="60"/>
        <v>42</v>
      </c>
      <c r="I49" s="54">
        <f t="shared" si="60"/>
        <v>23</v>
      </c>
      <c r="K49" s="54">
        <f t="shared" si="60"/>
        <v>3</v>
      </c>
    </row>
    <row r="50" spans="1:11" ht="15.65" customHeight="1" x14ac:dyDescent="0.2">
      <c r="C50" s="74" t="e">
        <f t="shared" si="1"/>
        <v>#N/A</v>
      </c>
      <c r="D50" s="47">
        <f t="shared" ref="D50" si="165">D49/D$5*100</f>
        <v>13.365155131264917</v>
      </c>
      <c r="E50" s="48">
        <f t="shared" ref="E50" si="166">E49/E$5*100</f>
        <v>11.739130434782609</v>
      </c>
      <c r="F50" s="49">
        <f t="shared" ref="F50" si="167">F49/F$5*100</f>
        <v>12.546125461254611</v>
      </c>
      <c r="G50" s="49">
        <f t="shared" ref="G50" si="168">G49/G$5*100</f>
        <v>18.39622641509434</v>
      </c>
      <c r="H50" s="49">
        <f t="shared" ref="H50" si="169">H49/H$5*100</f>
        <v>17.796610169491526</v>
      </c>
      <c r="I50" s="49">
        <f t="shared" ref="I50" si="170">I49/I$5*100</f>
        <v>7.796610169491526</v>
      </c>
      <c r="K50" s="49">
        <f t="shared" ref="K50" si="171">K49/K$5*100</f>
        <v>23.076923076923077</v>
      </c>
    </row>
    <row r="51" spans="1:11" ht="15.65" customHeight="1" x14ac:dyDescent="0.2">
      <c r="A51" s="26">
        <v>24</v>
      </c>
      <c r="C51" s="73" t="str">
        <f t="shared" si="1"/>
        <v>「水木マンガの生まれた街 調布」の取組</v>
      </c>
      <c r="D51" s="52">
        <f t="shared" ref="D51" si="172">VLOOKUP($A51,$B$76:$Q$105,D$74,FALSE)</f>
        <v>139</v>
      </c>
      <c r="E51" s="53">
        <f t="shared" si="60"/>
        <v>35</v>
      </c>
      <c r="F51" s="54">
        <f t="shared" si="60"/>
        <v>27</v>
      </c>
      <c r="G51" s="54">
        <f t="shared" si="60"/>
        <v>33</v>
      </c>
      <c r="H51" s="54">
        <f t="shared" si="60"/>
        <v>18</v>
      </c>
      <c r="I51" s="54">
        <f t="shared" si="60"/>
        <v>23</v>
      </c>
      <c r="K51" s="54">
        <f t="shared" si="60"/>
        <v>3</v>
      </c>
    </row>
    <row r="52" spans="1:11" ht="15.65" customHeight="1" x14ac:dyDescent="0.2">
      <c r="C52" s="74" t="e">
        <f t="shared" si="1"/>
        <v>#N/A</v>
      </c>
      <c r="D52" s="47">
        <f t="shared" ref="D52" si="173">D51/D$5*100</f>
        <v>11.058074781225139</v>
      </c>
      <c r="E52" s="48">
        <f t="shared" ref="E52" si="174">E51/E$5*100</f>
        <v>15.217391304347828</v>
      </c>
      <c r="F52" s="49">
        <f t="shared" ref="F52" si="175">F51/F$5*100</f>
        <v>9.9630996309963091</v>
      </c>
      <c r="G52" s="49">
        <f t="shared" ref="G52" si="176">G51/G$5*100</f>
        <v>15.566037735849056</v>
      </c>
      <c r="H52" s="49">
        <f t="shared" ref="H52" si="177">H51/H$5*100</f>
        <v>7.6271186440677967</v>
      </c>
      <c r="I52" s="49">
        <f t="shared" ref="I52" si="178">I51/I$5*100</f>
        <v>7.796610169491526</v>
      </c>
      <c r="K52" s="49">
        <f t="shared" ref="K52" si="179">K51/K$5*100</f>
        <v>23.076923076923077</v>
      </c>
    </row>
    <row r="53" spans="1:11" ht="15.65" customHeight="1" x14ac:dyDescent="0.2">
      <c r="A53" s="26">
        <v>25</v>
      </c>
      <c r="C53" s="73" t="str">
        <f t="shared" si="1"/>
        <v>サッカーＪリーグのチームのホームタウン</v>
      </c>
      <c r="D53" s="52">
        <f t="shared" ref="D53" si="180">VLOOKUP($A53,$B$76:$Q$105,D$74,FALSE)</f>
        <v>125</v>
      </c>
      <c r="E53" s="53">
        <f t="shared" si="60"/>
        <v>37</v>
      </c>
      <c r="F53" s="54">
        <f t="shared" si="60"/>
        <v>24</v>
      </c>
      <c r="G53" s="54">
        <f t="shared" si="60"/>
        <v>19</v>
      </c>
      <c r="H53" s="54">
        <f t="shared" si="60"/>
        <v>22</v>
      </c>
      <c r="I53" s="54">
        <f t="shared" si="60"/>
        <v>22</v>
      </c>
      <c r="K53" s="54">
        <f t="shared" si="60"/>
        <v>1</v>
      </c>
    </row>
    <row r="54" spans="1:11" ht="15.65" customHeight="1" x14ac:dyDescent="0.2">
      <c r="C54" s="74" t="e">
        <f t="shared" si="1"/>
        <v>#N/A</v>
      </c>
      <c r="D54" s="47">
        <f t="shared" ref="D54" si="181">D53/D$5*100</f>
        <v>9.9443118536197286</v>
      </c>
      <c r="E54" s="48">
        <f t="shared" ref="E54" si="182">E53/E$5*100</f>
        <v>16.086956521739129</v>
      </c>
      <c r="F54" s="49">
        <f t="shared" ref="F54" si="183">F53/F$5*100</f>
        <v>8.8560885608856079</v>
      </c>
      <c r="G54" s="49">
        <f t="shared" ref="G54" si="184">G53/G$5*100</f>
        <v>8.9622641509433958</v>
      </c>
      <c r="H54" s="49">
        <f t="shared" ref="H54" si="185">H53/H$5*100</f>
        <v>9.3220338983050848</v>
      </c>
      <c r="I54" s="49">
        <f t="shared" ref="I54" si="186">I53/I$5*100</f>
        <v>7.4576271186440684</v>
      </c>
      <c r="K54" s="49">
        <f t="shared" ref="K54" si="187">K53/K$5*100</f>
        <v>7.6923076923076925</v>
      </c>
    </row>
    <row r="55" spans="1:11" ht="15.65" customHeight="1" x14ac:dyDescent="0.2">
      <c r="A55" s="26">
        <v>26</v>
      </c>
      <c r="C55" s="73" t="str">
        <f t="shared" si="1"/>
        <v>ラグビーリーグワンのチームのホストエリア</v>
      </c>
      <c r="D55" s="52">
        <f t="shared" ref="D55" si="188">VLOOKUP($A55,$B$76:$Q$105,D$74,FALSE)</f>
        <v>35</v>
      </c>
      <c r="E55" s="53">
        <f t="shared" si="60"/>
        <v>9</v>
      </c>
      <c r="F55" s="54">
        <f t="shared" si="60"/>
        <v>10</v>
      </c>
      <c r="G55" s="54">
        <f t="shared" si="60"/>
        <v>5</v>
      </c>
      <c r="H55" s="54">
        <f t="shared" si="60"/>
        <v>2</v>
      </c>
      <c r="I55" s="54">
        <f t="shared" si="60"/>
        <v>9</v>
      </c>
      <c r="K55" s="54">
        <f t="shared" si="60"/>
        <v>0</v>
      </c>
    </row>
    <row r="56" spans="1:11" ht="15.65" customHeight="1" x14ac:dyDescent="0.2">
      <c r="C56" s="74" t="e">
        <f t="shared" si="1"/>
        <v>#N/A</v>
      </c>
      <c r="D56" s="47">
        <f t="shared" ref="D56" si="189">D55/D$5*100</f>
        <v>2.7844073190135243</v>
      </c>
      <c r="E56" s="48">
        <f t="shared" ref="E56" si="190">E55/E$5*100</f>
        <v>3.9130434782608701</v>
      </c>
      <c r="F56" s="49">
        <f t="shared" ref="F56" si="191">F55/F$5*100</f>
        <v>3.6900369003690034</v>
      </c>
      <c r="G56" s="49">
        <f t="shared" ref="G56" si="192">G55/G$5*100</f>
        <v>2.358490566037736</v>
      </c>
      <c r="H56" s="49">
        <f t="shared" ref="H56" si="193">H55/H$5*100</f>
        <v>0.84745762711864403</v>
      </c>
      <c r="I56" s="49">
        <f t="shared" ref="I56" si="194">I55/I$5*100</f>
        <v>3.050847457627119</v>
      </c>
      <c r="K56" s="49">
        <f t="shared" ref="K56" si="195">K55/K$5*100</f>
        <v>0</v>
      </c>
    </row>
    <row r="57" spans="1:11" ht="15.65" customHeight="1" x14ac:dyDescent="0.2">
      <c r="A57" s="26">
        <v>27</v>
      </c>
      <c r="C57" s="73" t="str">
        <f t="shared" si="1"/>
        <v>プロ野球球団と連携している</v>
      </c>
      <c r="D57" s="52">
        <f t="shared" ref="D57" si="196">VLOOKUP($A57,$B$76:$Q$105,D$74,FALSE)</f>
        <v>14</v>
      </c>
      <c r="E57" s="53">
        <f t="shared" si="60"/>
        <v>1</v>
      </c>
      <c r="F57" s="54">
        <f t="shared" si="60"/>
        <v>1</v>
      </c>
      <c r="G57" s="54">
        <f t="shared" si="60"/>
        <v>2</v>
      </c>
      <c r="H57" s="54">
        <f t="shared" si="60"/>
        <v>5</v>
      </c>
      <c r="I57" s="54">
        <f t="shared" si="60"/>
        <v>5</v>
      </c>
      <c r="K57" s="54">
        <f t="shared" si="60"/>
        <v>0</v>
      </c>
    </row>
    <row r="58" spans="1:11" ht="15.65" customHeight="1" x14ac:dyDescent="0.2">
      <c r="C58" s="74" t="e">
        <f t="shared" si="1"/>
        <v>#N/A</v>
      </c>
      <c r="D58" s="47">
        <f t="shared" ref="D58" si="197">D57/D$5*100</f>
        <v>1.1137629276054097</v>
      </c>
      <c r="E58" s="48">
        <f t="shared" ref="E58" si="198">E57/E$5*100</f>
        <v>0.43478260869565216</v>
      </c>
      <c r="F58" s="49">
        <f t="shared" ref="F58" si="199">F57/F$5*100</f>
        <v>0.36900369003690037</v>
      </c>
      <c r="G58" s="49">
        <f t="shared" ref="G58" si="200">G57/G$5*100</f>
        <v>0.94339622641509435</v>
      </c>
      <c r="H58" s="49">
        <f t="shared" ref="H58" si="201">H57/H$5*100</f>
        <v>2.1186440677966099</v>
      </c>
      <c r="I58" s="49">
        <f t="shared" ref="I58" si="202">I57/I$5*100</f>
        <v>1.6949152542372881</v>
      </c>
      <c r="K58" s="49">
        <f t="shared" ref="K58" si="203">K57/K$5*100</f>
        <v>0</v>
      </c>
    </row>
    <row r="59" spans="1:11" ht="15.65" customHeight="1" x14ac:dyDescent="0.2">
      <c r="A59" s="26">
        <v>28</v>
      </c>
      <c r="C59" s="75" t="str">
        <f t="shared" si="1"/>
        <v>特に理由はない</v>
      </c>
      <c r="D59" s="52">
        <f t="shared" ref="D59" si="204">VLOOKUP($A59,$B$76:$Q$105,D$74,FALSE)</f>
        <v>43</v>
      </c>
      <c r="E59" s="53">
        <f t="shared" si="60"/>
        <v>9</v>
      </c>
      <c r="F59" s="54">
        <f t="shared" si="60"/>
        <v>10</v>
      </c>
      <c r="G59" s="54">
        <f t="shared" si="60"/>
        <v>7</v>
      </c>
      <c r="H59" s="54">
        <f t="shared" si="60"/>
        <v>8</v>
      </c>
      <c r="I59" s="54">
        <f t="shared" si="60"/>
        <v>9</v>
      </c>
      <c r="K59" s="54">
        <f t="shared" si="60"/>
        <v>0</v>
      </c>
    </row>
    <row r="60" spans="1:11" ht="15.65" customHeight="1" x14ac:dyDescent="0.2">
      <c r="C60" s="75" t="e">
        <f t="shared" si="1"/>
        <v>#N/A</v>
      </c>
      <c r="D60" s="47">
        <f t="shared" ref="D60" si="205">D59/D$5*100</f>
        <v>3.4208432776451874</v>
      </c>
      <c r="E60" s="48">
        <f t="shared" ref="E60" si="206">E59/E$5*100</f>
        <v>3.9130434782608701</v>
      </c>
      <c r="F60" s="49">
        <f t="shared" ref="F60" si="207">F59/F$5*100</f>
        <v>3.6900369003690034</v>
      </c>
      <c r="G60" s="49">
        <f t="shared" ref="G60" si="208">G59/G$5*100</f>
        <v>3.3018867924528301</v>
      </c>
      <c r="H60" s="49">
        <f t="shared" ref="H60" si="209">H59/H$5*100</f>
        <v>3.3898305084745761</v>
      </c>
      <c r="I60" s="49">
        <f t="shared" ref="I60" si="210">I59/I$5*100</f>
        <v>3.050847457627119</v>
      </c>
      <c r="K60" s="49">
        <f t="shared" ref="K60" si="211">K59/K$5*100</f>
        <v>0</v>
      </c>
    </row>
    <row r="61" spans="1:11" ht="15.65" customHeight="1" x14ac:dyDescent="0.2">
      <c r="A61" s="26">
        <v>29</v>
      </c>
      <c r="C61" s="75" t="str">
        <f t="shared" si="1"/>
        <v>その他</v>
      </c>
      <c r="D61" s="52">
        <f t="shared" ref="D61" si="212">VLOOKUP($A61,$B$76:$Q$105,D$74,FALSE)</f>
        <v>34</v>
      </c>
      <c r="E61" s="53">
        <f t="shared" si="60"/>
        <v>4</v>
      </c>
      <c r="F61" s="54">
        <f t="shared" si="60"/>
        <v>6</v>
      </c>
      <c r="G61" s="54">
        <f t="shared" si="60"/>
        <v>10</v>
      </c>
      <c r="H61" s="54">
        <f t="shared" si="60"/>
        <v>8</v>
      </c>
      <c r="I61" s="54">
        <f t="shared" si="60"/>
        <v>6</v>
      </c>
      <c r="K61" s="54">
        <f t="shared" si="60"/>
        <v>0</v>
      </c>
    </row>
    <row r="62" spans="1:11" ht="15.65" customHeight="1" x14ac:dyDescent="0.2">
      <c r="C62" s="75" t="e">
        <f t="shared" si="1"/>
        <v>#N/A</v>
      </c>
      <c r="D62" s="47">
        <f t="shared" ref="D62" si="213">D61/D$5*100</f>
        <v>2.7048528241845662</v>
      </c>
      <c r="E62" s="48">
        <f t="shared" ref="E62" si="214">E61/E$5*100</f>
        <v>1.7391304347826086</v>
      </c>
      <c r="F62" s="49">
        <f t="shared" ref="F62" si="215">F61/F$5*100</f>
        <v>2.214022140221402</v>
      </c>
      <c r="G62" s="49">
        <f t="shared" ref="G62" si="216">G61/G$5*100</f>
        <v>4.716981132075472</v>
      </c>
      <c r="H62" s="49">
        <f t="shared" ref="H62" si="217">H61/H$5*100</f>
        <v>3.3898305084745761</v>
      </c>
      <c r="I62" s="49">
        <f t="shared" ref="I62" si="218">I61/I$5*100</f>
        <v>2.0338983050847457</v>
      </c>
      <c r="K62" s="49">
        <f t="shared" ref="K62" si="219">K61/K$5*100</f>
        <v>0</v>
      </c>
    </row>
    <row r="63" spans="1:11" ht="15.65" customHeight="1" x14ac:dyDescent="0.2">
      <c r="A63" s="26">
        <v>30</v>
      </c>
      <c r="C63" s="75" t="s">
        <v>98</v>
      </c>
      <c r="D63" s="52">
        <f t="shared" ref="D63" si="220">VLOOKUP($A63,$B$76:$Q$105,D$74,FALSE)</f>
        <v>2</v>
      </c>
      <c r="E63" s="53">
        <f t="shared" si="60"/>
        <v>0</v>
      </c>
      <c r="F63" s="54">
        <f t="shared" si="60"/>
        <v>1</v>
      </c>
      <c r="G63" s="54">
        <f t="shared" si="60"/>
        <v>1</v>
      </c>
      <c r="H63" s="54">
        <f t="shared" si="60"/>
        <v>0</v>
      </c>
      <c r="I63" s="54">
        <f t="shared" si="60"/>
        <v>0</v>
      </c>
      <c r="K63" s="54">
        <f t="shared" si="60"/>
        <v>0</v>
      </c>
    </row>
    <row r="64" spans="1:11" ht="15.65" customHeight="1" x14ac:dyDescent="0.2">
      <c r="C64" s="75"/>
      <c r="D64" s="47">
        <f t="shared" ref="D64" si="221">D63/D$5*100</f>
        <v>0.15910898965791567</v>
      </c>
      <c r="E64" s="48">
        <f t="shared" ref="E64" si="222">E63/E$5*100</f>
        <v>0</v>
      </c>
      <c r="F64" s="49">
        <f t="shared" ref="F64" si="223">F63/F$5*100</f>
        <v>0.36900369003690037</v>
      </c>
      <c r="G64" s="49">
        <f t="shared" ref="G64" si="224">G63/G$5*100</f>
        <v>0.47169811320754718</v>
      </c>
      <c r="H64" s="49">
        <f t="shared" ref="H64" si="225">H63/H$5*100</f>
        <v>0</v>
      </c>
      <c r="I64" s="49">
        <f t="shared" ref="I64" si="226">I63/I$5*100</f>
        <v>0</v>
      </c>
      <c r="K64" s="49">
        <f t="shared" ref="K64" si="227">K63/K$5*100</f>
        <v>0</v>
      </c>
    </row>
    <row r="65" spans="2:17" ht="17.149999999999999" customHeight="1" thickBot="1" x14ac:dyDescent="0.25">
      <c r="C65" s="59"/>
      <c r="D65" s="59"/>
      <c r="E65" s="62"/>
      <c r="F65" s="62"/>
      <c r="G65" s="62"/>
      <c r="H65" s="62"/>
      <c r="I65" s="63" t="s">
        <v>55</v>
      </c>
      <c r="K65" s="62"/>
    </row>
    <row r="66" spans="2:17" ht="17.149999999999999" customHeight="1" thickBot="1" x14ac:dyDescent="0.25">
      <c r="C66" s="59"/>
      <c r="D66" s="59"/>
      <c r="E66" s="64" t="s">
        <v>56</v>
      </c>
      <c r="F66" s="65"/>
      <c r="G66" s="60"/>
      <c r="H66" s="64" t="s">
        <v>57</v>
      </c>
      <c r="I66" s="66"/>
      <c r="K66" s="60"/>
    </row>
    <row r="70" spans="2:17" x14ac:dyDescent="0.2">
      <c r="C70" s="26" t="s">
        <v>138</v>
      </c>
      <c r="D70" s="68">
        <f>MAX(D7,D9,D11,D13,D15,D17,D19,D21,D23,D25,D27,D29,D31,D33,D35,D37,D39,D41,D43,D45,D47,D49,D51,D53,D55,D57)</f>
        <v>948</v>
      </c>
      <c r="E70" s="68">
        <f t="shared" ref="E70:K71" si="228">MAX(E7,E9,E11,E13,E15,E17,E19,E21,E23,E25,E27,E29,E31,E33,E35,E37,E39,E41,E43,E45,E47,E49,E51,E53,E55,E57)</f>
        <v>168</v>
      </c>
      <c r="F70" s="68">
        <f t="shared" si="228"/>
        <v>210</v>
      </c>
      <c r="G70" s="68">
        <f t="shared" si="228"/>
        <v>157</v>
      </c>
      <c r="H70" s="68">
        <f t="shared" si="228"/>
        <v>192</v>
      </c>
      <c r="I70" s="68">
        <f t="shared" si="228"/>
        <v>232</v>
      </c>
      <c r="J70" s="68">
        <v>1</v>
      </c>
      <c r="K70" s="68">
        <f t="shared" si="228"/>
        <v>10</v>
      </c>
      <c r="L70" s="68">
        <f t="shared" ref="L70:Q70" si="229">MAX(L7,L9,L11,L13,L15,L17,L19,L21,L23,L25,L27,L29,L31,L33,L35,L37,L39,L41,L43,L45,L47,L49,L51,L53,L55,L57)</f>
        <v>0</v>
      </c>
      <c r="M70" s="68">
        <f t="shared" si="229"/>
        <v>0</v>
      </c>
      <c r="N70" s="68">
        <f t="shared" si="229"/>
        <v>0</v>
      </c>
      <c r="O70" s="68">
        <f t="shared" si="229"/>
        <v>0</v>
      </c>
      <c r="P70" s="68">
        <f t="shared" si="229"/>
        <v>0</v>
      </c>
      <c r="Q70" s="68">
        <f t="shared" si="229"/>
        <v>0</v>
      </c>
    </row>
    <row r="71" spans="2:17" x14ac:dyDescent="0.2">
      <c r="C71" s="26" t="s">
        <v>139</v>
      </c>
      <c r="D71" s="68">
        <f>MAX(D8,D10,D12,D14,D16,D18,D20,D22,D24,D26,D28,D30,D32,D34,D36,D38,D40,D42,D44,D46,D48,D50,D52,D54,D56,D58)</f>
        <v>75.417661097852033</v>
      </c>
      <c r="E71" s="68">
        <f t="shared" si="228"/>
        <v>73.043478260869563</v>
      </c>
      <c r="F71" s="68">
        <f t="shared" si="228"/>
        <v>77.490774907749085</v>
      </c>
      <c r="G71" s="68">
        <f t="shared" si="228"/>
        <v>74.056603773584911</v>
      </c>
      <c r="H71" s="68">
        <f t="shared" si="228"/>
        <v>81.355932203389841</v>
      </c>
      <c r="I71" s="68">
        <f t="shared" si="228"/>
        <v>78.644067796610173</v>
      </c>
      <c r="J71" s="68">
        <v>1</v>
      </c>
      <c r="K71" s="68">
        <f t="shared" si="228"/>
        <v>76.923076923076934</v>
      </c>
      <c r="L71" s="68">
        <f t="shared" ref="L71:Q71" si="230">MAX(L31,L33,L35,L37,L39,L41,L43,L45,L47,L49,L51,L53,L55,L57)</f>
        <v>0</v>
      </c>
      <c r="M71" s="68">
        <f t="shared" si="230"/>
        <v>0</v>
      </c>
      <c r="N71" s="68">
        <f t="shared" si="230"/>
        <v>0</v>
      </c>
      <c r="O71" s="68">
        <f t="shared" si="230"/>
        <v>0</v>
      </c>
      <c r="P71" s="68">
        <f t="shared" si="230"/>
        <v>0</v>
      </c>
      <c r="Q71" s="68">
        <f t="shared" si="230"/>
        <v>0</v>
      </c>
    </row>
    <row r="72" spans="2:17" x14ac:dyDescent="0.2">
      <c r="C72" s="26" t="s">
        <v>140</v>
      </c>
      <c r="D72" s="68">
        <f>LARGE(_xlfn.VSTACK(D7,D9,D11,D13,D15,D17,D19,D21,D23,D25,D27,D29,D31,D33,D35,D37,D39,D41,D43,D45,D47,D49,D51,D53,D55,D57),2)</f>
        <v>784</v>
      </c>
      <c r="E72" s="68">
        <f t="shared" ref="E72:K73" si="231">LARGE(_xlfn.VSTACK(E7,E9,E11,E13,E15,E17,E19,E21,E23,E25,E27,E29,E31,E33,E35,E37,E39,E41,E43,E45,E47,E49,E51,E53,E55,E57),2)</f>
        <v>137</v>
      </c>
      <c r="F72" s="68">
        <f t="shared" si="231"/>
        <v>190</v>
      </c>
      <c r="G72" s="68">
        <f t="shared" si="231"/>
        <v>150</v>
      </c>
      <c r="H72" s="68">
        <f t="shared" si="231"/>
        <v>144</v>
      </c>
      <c r="I72" s="68">
        <f t="shared" si="231"/>
        <v>180</v>
      </c>
      <c r="J72" s="68">
        <v>1</v>
      </c>
      <c r="K72" s="68">
        <f t="shared" si="231"/>
        <v>9</v>
      </c>
      <c r="L72" s="68" t="e">
        <f t="shared" ref="L72:Q73" si="232">LARGE(_xlfn.VSTACK(L30,L32,L34,L36,L38,L40,L42,L44,L46,L48,L50,L52,L54,L56),2)</f>
        <v>#NUM!</v>
      </c>
      <c r="M72" s="68" t="e">
        <f t="shared" si="232"/>
        <v>#NUM!</v>
      </c>
      <c r="N72" s="68" t="e">
        <f t="shared" si="232"/>
        <v>#NUM!</v>
      </c>
      <c r="O72" s="68" t="e">
        <f t="shared" si="232"/>
        <v>#NUM!</v>
      </c>
      <c r="P72" s="68" t="e">
        <f t="shared" si="232"/>
        <v>#NUM!</v>
      </c>
      <c r="Q72" s="68" t="e">
        <f t="shared" si="232"/>
        <v>#NUM!</v>
      </c>
    </row>
    <row r="73" spans="2:17" x14ac:dyDescent="0.2">
      <c r="C73" s="26" t="s">
        <v>139</v>
      </c>
      <c r="D73" s="68">
        <f>LARGE(_xlfn.VSTACK(D8,D10,D12,D14,D16,D18,D20,D22,D24,D26,D28,D30,D32,D34,D36,D38,D40,D42,D44,D46,D48,D50,D52,D54,D56,D58),2)</f>
        <v>62.370723945902938</v>
      </c>
      <c r="E73" s="68">
        <f t="shared" si="231"/>
        <v>59.565217391304351</v>
      </c>
      <c r="F73" s="68">
        <f t="shared" si="231"/>
        <v>70.110701107011081</v>
      </c>
      <c r="G73" s="68">
        <f t="shared" si="231"/>
        <v>70.754716981132077</v>
      </c>
      <c r="H73" s="68">
        <f t="shared" si="231"/>
        <v>61.016949152542374</v>
      </c>
      <c r="I73" s="68">
        <f t="shared" si="231"/>
        <v>61.016949152542374</v>
      </c>
      <c r="J73" s="68">
        <v>1</v>
      </c>
      <c r="K73" s="68">
        <f t="shared" si="231"/>
        <v>69.230769230769226</v>
      </c>
      <c r="L73" s="68" t="e">
        <f t="shared" si="232"/>
        <v>#NUM!</v>
      </c>
      <c r="M73" s="68" t="e">
        <f t="shared" si="232"/>
        <v>#NUM!</v>
      </c>
      <c r="N73" s="68" t="e">
        <f t="shared" si="232"/>
        <v>#NUM!</v>
      </c>
      <c r="O73" s="68" t="e">
        <f t="shared" si="232"/>
        <v>#NUM!</v>
      </c>
      <c r="P73" s="68" t="e">
        <f t="shared" si="232"/>
        <v>#NUM!</v>
      </c>
      <c r="Q73" s="68" t="e">
        <f t="shared" si="232"/>
        <v>#NUM!</v>
      </c>
    </row>
    <row r="74" spans="2:17" x14ac:dyDescent="0.2">
      <c r="C74" s="26">
        <v>2</v>
      </c>
      <c r="D74" s="26">
        <v>3</v>
      </c>
      <c r="E74" s="26">
        <v>4</v>
      </c>
      <c r="F74" s="26">
        <v>5</v>
      </c>
      <c r="G74" s="26">
        <v>6</v>
      </c>
      <c r="H74" s="26">
        <v>7</v>
      </c>
      <c r="I74" s="26">
        <v>8</v>
      </c>
      <c r="J74" s="26">
        <v>9</v>
      </c>
      <c r="K74" s="26">
        <v>10</v>
      </c>
      <c r="L74" s="26">
        <v>15</v>
      </c>
      <c r="M74" s="26">
        <v>16</v>
      </c>
      <c r="N74" s="26">
        <v>17</v>
      </c>
      <c r="O74" s="26">
        <v>18</v>
      </c>
    </row>
    <row r="75" spans="2:17" s="67" customFormat="1" x14ac:dyDescent="0.2">
      <c r="D75" s="67" t="s">
        <v>141</v>
      </c>
      <c r="E75" s="67" t="s">
        <v>22</v>
      </c>
      <c r="F75" s="67" t="s">
        <v>23</v>
      </c>
      <c r="G75" s="67" t="s">
        <v>143</v>
      </c>
      <c r="H75" s="67" t="s">
        <v>144</v>
      </c>
      <c r="I75" s="67" t="s">
        <v>24</v>
      </c>
      <c r="K75" s="67" t="s">
        <v>135</v>
      </c>
    </row>
    <row r="76" spans="2:17" x14ac:dyDescent="0.2">
      <c r="B76" s="26">
        <v>1</v>
      </c>
      <c r="C76" s="26" t="s">
        <v>145</v>
      </c>
      <c r="D76" s="26">
        <v>1257</v>
      </c>
      <c r="E76" s="26">
        <v>230</v>
      </c>
      <c r="F76" s="26">
        <v>271</v>
      </c>
      <c r="G76" s="26">
        <v>212</v>
      </c>
      <c r="H76" s="26">
        <v>236</v>
      </c>
      <c r="I76" s="26">
        <v>295</v>
      </c>
      <c r="K76" s="26">
        <v>13</v>
      </c>
    </row>
    <row r="77" spans="2:17" x14ac:dyDescent="0.2">
      <c r="B77" s="26">
        <v>2</v>
      </c>
      <c r="C77" s="26" t="s">
        <v>40</v>
      </c>
      <c r="D77" s="26">
        <v>279</v>
      </c>
      <c r="E77" s="26">
        <v>53</v>
      </c>
      <c r="F77" s="26">
        <v>88</v>
      </c>
      <c r="G77" s="26">
        <v>34</v>
      </c>
      <c r="H77" s="26">
        <v>43</v>
      </c>
      <c r="I77" s="26">
        <v>58</v>
      </c>
      <c r="K77" s="26">
        <v>3</v>
      </c>
    </row>
    <row r="78" spans="2:17" x14ac:dyDescent="0.2">
      <c r="B78" s="26">
        <v>3</v>
      </c>
      <c r="C78" s="26" t="s">
        <v>32</v>
      </c>
      <c r="D78" s="26">
        <v>784</v>
      </c>
      <c r="E78" s="26">
        <v>137</v>
      </c>
      <c r="F78" s="26">
        <v>210</v>
      </c>
      <c r="G78" s="26">
        <v>104</v>
      </c>
      <c r="H78" s="26">
        <v>144</v>
      </c>
      <c r="I78" s="26">
        <v>180</v>
      </c>
      <c r="K78" s="26">
        <v>9</v>
      </c>
    </row>
    <row r="79" spans="2:17" x14ac:dyDescent="0.2">
      <c r="B79" s="26">
        <v>4</v>
      </c>
      <c r="C79" s="26" t="s">
        <v>36</v>
      </c>
      <c r="D79" s="26">
        <v>408</v>
      </c>
      <c r="E79" s="26">
        <v>75</v>
      </c>
      <c r="F79" s="26">
        <v>76</v>
      </c>
      <c r="G79" s="26">
        <v>98</v>
      </c>
      <c r="H79" s="26">
        <v>93</v>
      </c>
      <c r="I79" s="26">
        <v>60</v>
      </c>
      <c r="K79" s="26">
        <v>6</v>
      </c>
    </row>
    <row r="80" spans="2:17" x14ac:dyDescent="0.2">
      <c r="B80" s="26">
        <v>5</v>
      </c>
      <c r="C80" s="26" t="s">
        <v>31</v>
      </c>
      <c r="D80" s="26">
        <v>948</v>
      </c>
      <c r="E80" s="26">
        <v>168</v>
      </c>
      <c r="F80" s="26">
        <v>190</v>
      </c>
      <c r="G80" s="26">
        <v>157</v>
      </c>
      <c r="H80" s="26">
        <v>192</v>
      </c>
      <c r="I80" s="26">
        <v>232</v>
      </c>
      <c r="K80" s="26">
        <v>9</v>
      </c>
    </row>
    <row r="81" spans="2:11" x14ac:dyDescent="0.2">
      <c r="B81" s="26">
        <v>6</v>
      </c>
      <c r="C81" s="26" t="s">
        <v>38</v>
      </c>
      <c r="D81" s="26">
        <v>275</v>
      </c>
      <c r="E81" s="26">
        <v>36</v>
      </c>
      <c r="F81" s="26">
        <v>48</v>
      </c>
      <c r="G81" s="26">
        <v>54</v>
      </c>
      <c r="H81" s="26">
        <v>66</v>
      </c>
      <c r="I81" s="26">
        <v>65</v>
      </c>
      <c r="K81" s="26">
        <v>6</v>
      </c>
    </row>
    <row r="82" spans="2:11" x14ac:dyDescent="0.2">
      <c r="B82" s="26">
        <v>7</v>
      </c>
      <c r="C82" s="26" t="s">
        <v>46</v>
      </c>
      <c r="D82" s="26">
        <v>126</v>
      </c>
      <c r="E82" s="26">
        <v>24</v>
      </c>
      <c r="F82" s="26">
        <v>28</v>
      </c>
      <c r="G82" s="26">
        <v>21</v>
      </c>
      <c r="H82" s="26">
        <v>21</v>
      </c>
      <c r="I82" s="26">
        <v>32</v>
      </c>
      <c r="K82" s="26">
        <v>0</v>
      </c>
    </row>
    <row r="83" spans="2:11" x14ac:dyDescent="0.2">
      <c r="B83" s="26">
        <v>8</v>
      </c>
      <c r="C83" s="26" t="s">
        <v>112</v>
      </c>
      <c r="D83" s="26">
        <v>80</v>
      </c>
      <c r="E83" s="26">
        <v>14</v>
      </c>
      <c r="F83" s="26">
        <v>22</v>
      </c>
      <c r="G83" s="26">
        <v>12</v>
      </c>
      <c r="H83" s="26">
        <v>9</v>
      </c>
      <c r="I83" s="26">
        <v>22</v>
      </c>
      <c r="K83" s="26">
        <v>1</v>
      </c>
    </row>
    <row r="84" spans="2:11" x14ac:dyDescent="0.2">
      <c r="B84" s="26">
        <v>9</v>
      </c>
      <c r="C84" s="26" t="s">
        <v>48</v>
      </c>
      <c r="D84" s="26">
        <v>89</v>
      </c>
      <c r="E84" s="26">
        <v>17</v>
      </c>
      <c r="F84" s="26">
        <v>29</v>
      </c>
      <c r="G84" s="26">
        <v>16</v>
      </c>
      <c r="H84" s="26">
        <v>9</v>
      </c>
      <c r="I84" s="26">
        <v>17</v>
      </c>
      <c r="K84" s="26">
        <v>1</v>
      </c>
    </row>
    <row r="85" spans="2:11" x14ac:dyDescent="0.2">
      <c r="B85" s="26">
        <v>10</v>
      </c>
      <c r="C85" s="26" t="s">
        <v>37</v>
      </c>
      <c r="D85" s="26">
        <v>401</v>
      </c>
      <c r="E85" s="26">
        <v>71</v>
      </c>
      <c r="F85" s="26">
        <v>87</v>
      </c>
      <c r="G85" s="26">
        <v>66</v>
      </c>
      <c r="H85" s="26">
        <v>68</v>
      </c>
      <c r="I85" s="26">
        <v>102</v>
      </c>
      <c r="K85" s="26">
        <v>7</v>
      </c>
    </row>
    <row r="86" spans="2:11" x14ac:dyDescent="0.2">
      <c r="B86" s="26">
        <v>11</v>
      </c>
      <c r="C86" s="26" t="s">
        <v>44</v>
      </c>
      <c r="D86" s="26">
        <v>145</v>
      </c>
      <c r="E86" s="26">
        <v>26</v>
      </c>
      <c r="F86" s="26">
        <v>37</v>
      </c>
      <c r="G86" s="26">
        <v>18</v>
      </c>
      <c r="H86" s="26">
        <v>25</v>
      </c>
      <c r="I86" s="26">
        <v>36</v>
      </c>
      <c r="K86" s="26">
        <v>3</v>
      </c>
    </row>
    <row r="87" spans="2:11" x14ac:dyDescent="0.2">
      <c r="B87" s="26">
        <v>12</v>
      </c>
      <c r="C87" s="26" t="s">
        <v>49</v>
      </c>
      <c r="D87" s="26">
        <v>139</v>
      </c>
      <c r="E87" s="26">
        <v>25</v>
      </c>
      <c r="F87" s="26">
        <v>40</v>
      </c>
      <c r="G87" s="26">
        <v>30</v>
      </c>
      <c r="H87" s="26">
        <v>21</v>
      </c>
      <c r="I87" s="26">
        <v>19</v>
      </c>
      <c r="K87" s="26">
        <v>4</v>
      </c>
    </row>
    <row r="88" spans="2:11" x14ac:dyDescent="0.2">
      <c r="B88" s="26">
        <v>13</v>
      </c>
      <c r="C88" s="26" t="s">
        <v>47</v>
      </c>
      <c r="D88" s="26">
        <v>94</v>
      </c>
      <c r="E88" s="26">
        <v>26</v>
      </c>
      <c r="F88" s="26">
        <v>21</v>
      </c>
      <c r="G88" s="26">
        <v>12</v>
      </c>
      <c r="H88" s="26">
        <v>12</v>
      </c>
      <c r="I88" s="26">
        <v>23</v>
      </c>
      <c r="K88" s="26">
        <v>0</v>
      </c>
    </row>
    <row r="89" spans="2:11" x14ac:dyDescent="0.2">
      <c r="B89" s="26">
        <v>14</v>
      </c>
      <c r="C89" s="26" t="s">
        <v>33</v>
      </c>
      <c r="D89" s="26">
        <v>668</v>
      </c>
      <c r="E89" s="26">
        <v>115</v>
      </c>
      <c r="F89" s="26">
        <v>103</v>
      </c>
      <c r="G89" s="26">
        <v>150</v>
      </c>
      <c r="H89" s="26">
        <v>136</v>
      </c>
      <c r="I89" s="26">
        <v>156</v>
      </c>
      <c r="K89" s="26">
        <v>8</v>
      </c>
    </row>
    <row r="90" spans="2:11" x14ac:dyDescent="0.2">
      <c r="B90" s="26">
        <v>15</v>
      </c>
      <c r="C90" s="26" t="s">
        <v>42</v>
      </c>
      <c r="D90" s="26">
        <v>180</v>
      </c>
      <c r="E90" s="26">
        <v>27</v>
      </c>
      <c r="F90" s="26">
        <v>22</v>
      </c>
      <c r="G90" s="26">
        <v>27</v>
      </c>
      <c r="H90" s="26">
        <v>44</v>
      </c>
      <c r="I90" s="26">
        <v>57</v>
      </c>
      <c r="K90" s="26">
        <v>3</v>
      </c>
    </row>
    <row r="91" spans="2:11" x14ac:dyDescent="0.2">
      <c r="B91" s="26">
        <v>16</v>
      </c>
      <c r="C91" s="26" t="s">
        <v>35</v>
      </c>
      <c r="D91" s="26">
        <v>477</v>
      </c>
      <c r="E91" s="26">
        <v>75</v>
      </c>
      <c r="F91" s="26">
        <v>152</v>
      </c>
      <c r="G91" s="26">
        <v>73</v>
      </c>
      <c r="H91" s="26">
        <v>70</v>
      </c>
      <c r="I91" s="26">
        <v>100</v>
      </c>
      <c r="K91" s="26">
        <v>7</v>
      </c>
    </row>
    <row r="92" spans="2:11" x14ac:dyDescent="0.2">
      <c r="B92" s="26">
        <v>17</v>
      </c>
      <c r="C92" s="26" t="s">
        <v>34</v>
      </c>
      <c r="D92" s="26">
        <v>514</v>
      </c>
      <c r="E92" s="26">
        <v>89</v>
      </c>
      <c r="F92" s="26">
        <v>163</v>
      </c>
      <c r="G92" s="26">
        <v>72</v>
      </c>
      <c r="H92" s="26">
        <v>77</v>
      </c>
      <c r="I92" s="26">
        <v>103</v>
      </c>
      <c r="K92" s="26">
        <v>10</v>
      </c>
    </row>
    <row r="93" spans="2:11" x14ac:dyDescent="0.2">
      <c r="B93" s="26">
        <v>18</v>
      </c>
      <c r="C93" s="26" t="s">
        <v>50</v>
      </c>
      <c r="D93" s="26">
        <v>82</v>
      </c>
      <c r="E93" s="26">
        <v>9</v>
      </c>
      <c r="F93" s="26">
        <v>30</v>
      </c>
      <c r="G93" s="26">
        <v>11</v>
      </c>
      <c r="H93" s="26">
        <v>10</v>
      </c>
      <c r="I93" s="26">
        <v>19</v>
      </c>
      <c r="K93" s="26">
        <v>3</v>
      </c>
    </row>
    <row r="94" spans="2:11" x14ac:dyDescent="0.2">
      <c r="B94" s="26">
        <v>19</v>
      </c>
      <c r="C94" s="26" t="s">
        <v>43</v>
      </c>
      <c r="D94" s="26">
        <v>173</v>
      </c>
      <c r="E94" s="26">
        <v>29</v>
      </c>
      <c r="F94" s="26">
        <v>44</v>
      </c>
      <c r="G94" s="26">
        <v>24</v>
      </c>
      <c r="H94" s="26">
        <v>36</v>
      </c>
      <c r="I94" s="26">
        <v>38</v>
      </c>
      <c r="K94" s="26">
        <v>2</v>
      </c>
    </row>
    <row r="95" spans="2:11" x14ac:dyDescent="0.2">
      <c r="B95" s="26">
        <v>20</v>
      </c>
      <c r="C95" s="26" t="s">
        <v>39</v>
      </c>
      <c r="D95" s="26">
        <v>194</v>
      </c>
      <c r="E95" s="26">
        <v>27</v>
      </c>
      <c r="F95" s="26">
        <v>66</v>
      </c>
      <c r="G95" s="26">
        <v>25</v>
      </c>
      <c r="H95" s="26">
        <v>28</v>
      </c>
      <c r="I95" s="26">
        <v>44</v>
      </c>
      <c r="K95" s="26">
        <v>4</v>
      </c>
    </row>
    <row r="96" spans="2:11" x14ac:dyDescent="0.2">
      <c r="B96" s="26">
        <v>21</v>
      </c>
      <c r="C96" s="26" t="s">
        <v>87</v>
      </c>
      <c r="D96" s="26">
        <v>62</v>
      </c>
      <c r="E96" s="26">
        <v>10</v>
      </c>
      <c r="F96" s="26">
        <v>10</v>
      </c>
      <c r="G96" s="26">
        <v>8</v>
      </c>
      <c r="H96" s="26">
        <v>16</v>
      </c>
      <c r="I96" s="26">
        <v>14</v>
      </c>
      <c r="K96" s="26">
        <v>4</v>
      </c>
    </row>
    <row r="97" spans="2:11" x14ac:dyDescent="0.2">
      <c r="B97" s="26">
        <v>22</v>
      </c>
      <c r="C97" s="26" t="s">
        <v>88</v>
      </c>
      <c r="D97" s="26">
        <v>181</v>
      </c>
      <c r="E97" s="26">
        <v>37</v>
      </c>
      <c r="F97" s="26">
        <v>29</v>
      </c>
      <c r="G97" s="26">
        <v>31</v>
      </c>
      <c r="H97" s="26">
        <v>39</v>
      </c>
      <c r="I97" s="26">
        <v>40</v>
      </c>
      <c r="K97" s="26">
        <v>5</v>
      </c>
    </row>
    <row r="98" spans="2:11" x14ac:dyDescent="0.2">
      <c r="B98" s="26">
        <v>23</v>
      </c>
      <c r="C98" s="26" t="s">
        <v>41</v>
      </c>
      <c r="D98" s="26">
        <v>168</v>
      </c>
      <c r="E98" s="26">
        <v>27</v>
      </c>
      <c r="F98" s="26">
        <v>34</v>
      </c>
      <c r="G98" s="26">
        <v>39</v>
      </c>
      <c r="H98" s="26">
        <v>42</v>
      </c>
      <c r="I98" s="26">
        <v>23</v>
      </c>
      <c r="K98" s="26">
        <v>3</v>
      </c>
    </row>
    <row r="99" spans="2:11" x14ac:dyDescent="0.2">
      <c r="B99" s="26">
        <v>24</v>
      </c>
      <c r="C99" s="26" t="s">
        <v>93</v>
      </c>
      <c r="D99" s="26">
        <v>139</v>
      </c>
      <c r="E99" s="26">
        <v>35</v>
      </c>
      <c r="F99" s="26">
        <v>27</v>
      </c>
      <c r="G99" s="26">
        <v>33</v>
      </c>
      <c r="H99" s="26">
        <v>18</v>
      </c>
      <c r="I99" s="26">
        <v>23</v>
      </c>
      <c r="K99" s="26">
        <v>3</v>
      </c>
    </row>
    <row r="100" spans="2:11" x14ac:dyDescent="0.2">
      <c r="B100" s="26">
        <v>25</v>
      </c>
      <c r="C100" s="26" t="s">
        <v>45</v>
      </c>
      <c r="D100" s="26">
        <v>125</v>
      </c>
      <c r="E100" s="26">
        <v>37</v>
      </c>
      <c r="F100" s="26">
        <v>24</v>
      </c>
      <c r="G100" s="26">
        <v>19</v>
      </c>
      <c r="H100" s="26">
        <v>22</v>
      </c>
      <c r="I100" s="26">
        <v>22</v>
      </c>
      <c r="K100" s="26">
        <v>1</v>
      </c>
    </row>
    <row r="101" spans="2:11" x14ac:dyDescent="0.2">
      <c r="B101" s="26">
        <v>26</v>
      </c>
      <c r="C101" s="26" t="s">
        <v>94</v>
      </c>
      <c r="D101" s="26">
        <v>35</v>
      </c>
      <c r="E101" s="26">
        <v>9</v>
      </c>
      <c r="F101" s="26">
        <v>10</v>
      </c>
      <c r="G101" s="26">
        <v>5</v>
      </c>
      <c r="H101" s="26">
        <v>2</v>
      </c>
      <c r="I101" s="26">
        <v>9</v>
      </c>
      <c r="K101" s="26">
        <v>0</v>
      </c>
    </row>
    <row r="102" spans="2:11" x14ac:dyDescent="0.2">
      <c r="B102" s="26">
        <v>27</v>
      </c>
      <c r="C102" s="26" t="s">
        <v>95</v>
      </c>
      <c r="D102" s="26">
        <v>14</v>
      </c>
      <c r="E102" s="26">
        <v>1</v>
      </c>
      <c r="F102" s="26">
        <v>1</v>
      </c>
      <c r="G102" s="26">
        <v>2</v>
      </c>
      <c r="H102" s="26">
        <v>5</v>
      </c>
      <c r="I102" s="26">
        <v>5</v>
      </c>
      <c r="K102" s="26">
        <v>0</v>
      </c>
    </row>
    <row r="103" spans="2:11" x14ac:dyDescent="0.2">
      <c r="B103" s="26">
        <v>28</v>
      </c>
      <c r="C103" s="26" t="s">
        <v>51</v>
      </c>
      <c r="D103" s="26">
        <v>43</v>
      </c>
      <c r="E103" s="26">
        <v>9</v>
      </c>
      <c r="F103" s="26">
        <v>10</v>
      </c>
      <c r="G103" s="26">
        <v>7</v>
      </c>
      <c r="H103" s="26">
        <v>8</v>
      </c>
      <c r="I103" s="26">
        <v>9</v>
      </c>
      <c r="K103" s="26">
        <v>0</v>
      </c>
    </row>
    <row r="104" spans="2:11" x14ac:dyDescent="0.2">
      <c r="B104" s="26">
        <v>29</v>
      </c>
      <c r="C104" s="26" t="s">
        <v>52</v>
      </c>
      <c r="D104" s="26">
        <v>34</v>
      </c>
      <c r="E104" s="26">
        <v>4</v>
      </c>
      <c r="F104" s="26">
        <v>6</v>
      </c>
      <c r="G104" s="26">
        <v>10</v>
      </c>
      <c r="H104" s="26">
        <v>8</v>
      </c>
      <c r="I104" s="26">
        <v>6</v>
      </c>
      <c r="K104" s="26">
        <v>0</v>
      </c>
    </row>
    <row r="105" spans="2:11" x14ac:dyDescent="0.2">
      <c r="B105" s="26">
        <v>30</v>
      </c>
      <c r="C105" s="26" t="s">
        <v>135</v>
      </c>
      <c r="D105" s="26">
        <v>2</v>
      </c>
      <c r="E105" s="26">
        <v>0</v>
      </c>
      <c r="F105" s="26">
        <v>1</v>
      </c>
      <c r="G105" s="26">
        <v>1</v>
      </c>
      <c r="H105" s="26">
        <v>0</v>
      </c>
      <c r="I105" s="26">
        <v>0</v>
      </c>
      <c r="K105" s="26">
        <v>0</v>
      </c>
    </row>
    <row r="106" spans="2:11" x14ac:dyDescent="0.2">
      <c r="B106" s="26">
        <v>31</v>
      </c>
    </row>
  </sheetData>
  <mergeCells count="30">
    <mergeCell ref="C27:C28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51:C52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3:C54"/>
    <mergeCell ref="C55:C56"/>
    <mergeCell ref="C59:C60"/>
    <mergeCell ref="C61:C62"/>
    <mergeCell ref="C63:C64"/>
    <mergeCell ref="C57:C58"/>
  </mergeCells>
  <phoneticPr fontId="6"/>
  <conditionalFormatting sqref="D8 D10 D12 D14 D16 D18 D20 D22 D24 D26 D28 D30 D32 D34 D36 D38 D40 D42 D44 D46 D48 D50 D52 D54 D56 D58 D60 D62 D64">
    <cfRule type="top10" dxfId="41" priority="29" stopIfTrue="1" rank="1"/>
    <cfRule type="top10" dxfId="40" priority="30" stopIfTrue="1" rank="2"/>
  </conditionalFormatting>
  <conditionalFormatting sqref="D7:K58">
    <cfRule type="cellIs" dxfId="39" priority="1" operator="equal">
      <formula>D$73</formula>
    </cfRule>
    <cfRule type="cellIs" dxfId="38" priority="2" operator="equal">
      <formula>D$72</formula>
    </cfRule>
    <cfRule type="cellIs" dxfId="37" priority="3" operator="equal">
      <formula>D$71</formula>
    </cfRule>
    <cfRule type="cellIs" dxfId="36" priority="4" operator="equal">
      <formula>D$70</formula>
    </cfRule>
  </conditionalFormatting>
  <conditionalFormatting sqref="E7 E9 E11 E13 E15 E17 E19 E21 E23 E25 E27 E29 E31 E33 E35 E37 E39 E41 E43 E45 E47 E49 E51 E53 E55 E57 E59 E61 E63">
    <cfRule type="top10" dxfId="35" priority="31" stopIfTrue="1" rank="1"/>
    <cfRule type="top10" dxfId="34" priority="32" stopIfTrue="1" rank="2"/>
  </conditionalFormatting>
  <conditionalFormatting sqref="E8 E10 E12 E14 E16 E18 E20 E22 E24 E26 E28 E30 E32 E34 E36 E38 E40 E42 E44 E46 E48 E50 E52 E54 E56 E58 E60 E62 E64">
    <cfRule type="top10" dxfId="33" priority="33" stopIfTrue="1" rank="1"/>
    <cfRule type="top10" dxfId="32" priority="34" stopIfTrue="1" rank="2"/>
  </conditionalFormatting>
  <conditionalFormatting sqref="F7 F9 F11 F13 F15 F17 F19 F21 F23 F25 F27 F29 F31 F33 F35 F37 F39 F41 F43 F45 F47 F49 F51 F53 F55 F57 F59 F61 F63">
    <cfRule type="top10" dxfId="31" priority="35" stopIfTrue="1" rank="1"/>
    <cfRule type="top10" dxfId="30" priority="36" stopIfTrue="1" rank="2"/>
  </conditionalFormatting>
  <conditionalFormatting sqref="F8 F10 F12 F14 F16 F18 F20 F22 F24 F26 F28 F30 F32 F34 F36 F38 F40 F42 F44 F46 F48 F50 F52 F54 F56 F58 F60 F62 F64">
    <cfRule type="top10" dxfId="29" priority="37" stopIfTrue="1" rank="1"/>
    <cfRule type="top10" dxfId="28" priority="38" stopIfTrue="1" rank="2"/>
  </conditionalFormatting>
  <conditionalFormatting sqref="G7 G9 G11 G13 G15 G17 G19 G21 G23 G25 G27 G29 G31 G33 G35 G37 G39 G41 G43 G45 G47 G49 G51 G53 G55 G57 G59 G61 G63">
    <cfRule type="top10" dxfId="27" priority="39" stopIfTrue="1" rank="1"/>
    <cfRule type="top10" dxfId="26" priority="40" stopIfTrue="1" rank="2"/>
  </conditionalFormatting>
  <conditionalFormatting sqref="G8 G10 G12 G14 G16 G18 G20 G22 G24 G26 G28 G30 G32 G34 G36 G38 G40 G42 G44 G46 G48 G50 G52 G54 G56 G58 G60 G62 G64">
    <cfRule type="top10" dxfId="25" priority="41" stopIfTrue="1" rank="1"/>
    <cfRule type="top10" dxfId="24" priority="42" stopIfTrue="1" rank="2"/>
  </conditionalFormatting>
  <conditionalFormatting sqref="H7 H9 H11 H13 H15 H17 H19 H21 H23 H25 H27 H29 H31 H33 H35 H37 H39 H41 H43 H45 H47 H49 H51 H53 H55 H57 H59 H61 H63">
    <cfRule type="top10" dxfId="23" priority="43" stopIfTrue="1" rank="1"/>
    <cfRule type="top10" dxfId="22" priority="44" stopIfTrue="1" rank="2"/>
  </conditionalFormatting>
  <conditionalFormatting sqref="H8 H10 H12 H14 H16 H18 H20 H22 H24 H26 H28 H30 H32 H34 H36 H38 H40 H42 H44 H46 H48 H50 H52 H54 H56 H58 H60 H62 H64">
    <cfRule type="top10" dxfId="21" priority="45" stopIfTrue="1" rank="1"/>
    <cfRule type="top10" dxfId="20" priority="46" stopIfTrue="1" rank="2"/>
  </conditionalFormatting>
  <conditionalFormatting sqref="I7 I9 I11 I13 I15 I17 I19 I21 I23 I25 I27 I29 I31 I33 I35 I37 I39 I41 I43 I45 I47 I49 I51 I53 I55 I57 I59 I61 I63">
    <cfRule type="top10" dxfId="19" priority="47" stopIfTrue="1" rank="1"/>
    <cfRule type="top10" dxfId="18" priority="48" stopIfTrue="1" rank="2"/>
  </conditionalFormatting>
  <conditionalFormatting sqref="I8 I10 I12 I14 I16 I18 I20 I22 I24 I26 I28 I30 I32 I34 I36 I38 I40 I42 I44 I46 I48 I50 I52 I54 I56 I58 I60 I62 I64">
    <cfRule type="top10" dxfId="17" priority="49" stopIfTrue="1" rank="1"/>
    <cfRule type="top10" dxfId="16" priority="50" stopIfTrue="1" rank="2"/>
  </conditionalFormatting>
  <conditionalFormatting sqref="K7">
    <cfRule type="top10" dxfId="15" priority="11" stopIfTrue="1" rank="1"/>
    <cfRule type="top10" dxfId="14" priority="12" stopIfTrue="1" rank="2"/>
  </conditionalFormatting>
  <conditionalFormatting sqref="K8">
    <cfRule type="top10" dxfId="13" priority="9" stopIfTrue="1" rank="1"/>
    <cfRule type="top10" dxfId="12" priority="10" stopIfTrue="1" rank="2"/>
  </conditionalFormatting>
  <conditionalFormatting sqref="K9 K11 K13 K15 K17 K19 K21 K23 K25 K27 K29 K31 K33 K35 K37 K39 K41 K43 K45 K47 K49 K51 K53 K55 K57 K59 K61 K63">
    <cfRule type="top10" dxfId="11" priority="7" stopIfTrue="1" rank="1"/>
    <cfRule type="top10" dxfId="10" priority="8" stopIfTrue="1" rank="2"/>
  </conditionalFormatting>
  <conditionalFormatting sqref="K10 K12 K14 K16 K18 K20 K22 K24 K26 K28 K30 K32 K34 K36 K38 K40 K42 K44 K46 K48 K50 K52 K54 K56 K58 K60 K62 K64">
    <cfRule type="top10" dxfId="9" priority="5" stopIfTrue="1" rank="1"/>
    <cfRule type="top10" dxfId="8" priority="6" stopIfTrue="1" rank="2"/>
  </conditionalFormatting>
  <pageMargins left="0.7" right="0.7" top="0.75" bottom="0.75" header="0.3" footer="0.3"/>
  <pageSetup paperSize="9" orientation="portrait" r:id="rId1"/>
  <ignoredErrors>
    <ignoredError sqref="D8:I64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Q3:U50"/>
  <sheetViews>
    <sheetView view="pageBreakPreview" zoomScaleNormal="100" zoomScaleSheetLayoutView="100" workbookViewId="0">
      <selection activeCell="S24" sqref="S24"/>
    </sheetView>
  </sheetViews>
  <sheetFormatPr defaultColWidth="9" defaultRowHeight="16.899999999999999" customHeight="1" x14ac:dyDescent="0.2"/>
  <cols>
    <col min="1" max="2" width="1.75" style="2" customWidth="1"/>
    <col min="3" max="13" width="9" style="2"/>
    <col min="14" max="14" width="9" style="2" customWidth="1"/>
    <col min="15" max="16" width="1.75" style="2" customWidth="1"/>
    <col min="17" max="17" width="9" style="2"/>
    <col min="18" max="18" width="20.75" style="2" customWidth="1"/>
    <col min="19" max="24" width="9" style="2"/>
    <col min="25" max="25" width="11.75" style="2" bestFit="1" customWidth="1"/>
    <col min="26" max="16384" width="9" style="2"/>
  </cols>
  <sheetData>
    <row r="3" spans="17:21" ht="16.899999999999999" customHeight="1" x14ac:dyDescent="0.2">
      <c r="Q3" s="2" t="s">
        <v>96</v>
      </c>
    </row>
    <row r="4" spans="17:21" ht="16.899999999999999" customHeight="1" x14ac:dyDescent="0.2">
      <c r="Q4" s="3" t="s">
        <v>108</v>
      </c>
      <c r="R4" s="4" t="s">
        <v>58</v>
      </c>
      <c r="S4" s="5">
        <v>23</v>
      </c>
      <c r="T4" s="21">
        <v>25</v>
      </c>
      <c r="U4" s="24">
        <f>S4/S$24*100</f>
        <v>25</v>
      </c>
    </row>
    <row r="5" spans="17:21" ht="16.899999999999999" customHeight="1" x14ac:dyDescent="0.2">
      <c r="Q5" s="3" t="s">
        <v>107</v>
      </c>
      <c r="R5" s="4" t="s">
        <v>59</v>
      </c>
      <c r="S5" s="5">
        <v>20</v>
      </c>
      <c r="T5" s="21">
        <v>21.739130434782609</v>
      </c>
      <c r="U5" s="24">
        <f t="shared" ref="U5:U24" si="0">S5/S$24*100</f>
        <v>21.739130434782609</v>
      </c>
    </row>
    <row r="6" spans="17:21" ht="16.899999999999999" customHeight="1" x14ac:dyDescent="0.2">
      <c r="Q6" s="3" t="s">
        <v>105</v>
      </c>
      <c r="R6" s="4" t="s">
        <v>60</v>
      </c>
      <c r="S6" s="5">
        <v>15</v>
      </c>
      <c r="T6" s="21">
        <v>16.304347826086957</v>
      </c>
      <c r="U6" s="24">
        <f t="shared" si="0"/>
        <v>16.304347826086957</v>
      </c>
    </row>
    <row r="7" spans="17:21" ht="16.899999999999999" customHeight="1" x14ac:dyDescent="0.2">
      <c r="Q7" s="3" t="s">
        <v>109</v>
      </c>
      <c r="R7" s="4" t="s">
        <v>65</v>
      </c>
      <c r="S7" s="5">
        <v>12</v>
      </c>
      <c r="T7" s="21">
        <v>13.043478260869565</v>
      </c>
      <c r="U7" s="24">
        <f t="shared" si="0"/>
        <v>13.043478260869565</v>
      </c>
    </row>
    <row r="8" spans="17:21" ht="16.899999999999999" customHeight="1" x14ac:dyDescent="0.2">
      <c r="Q8" s="3" t="s">
        <v>115</v>
      </c>
      <c r="R8" s="4" t="s">
        <v>62</v>
      </c>
      <c r="S8" s="5">
        <v>11</v>
      </c>
      <c r="T8" s="21">
        <v>11.956521739130435</v>
      </c>
      <c r="U8" s="24">
        <f t="shared" si="0"/>
        <v>11.956521739130435</v>
      </c>
    </row>
    <row r="9" spans="17:21" ht="16.899999999999999" customHeight="1" x14ac:dyDescent="0.2">
      <c r="Q9" s="3" t="s">
        <v>106</v>
      </c>
      <c r="R9" s="4" t="s">
        <v>61</v>
      </c>
      <c r="S9" s="5">
        <v>10</v>
      </c>
      <c r="T9" s="21">
        <v>10.869565217391305</v>
      </c>
      <c r="U9" s="24">
        <f t="shared" si="0"/>
        <v>10.869565217391305</v>
      </c>
    </row>
    <row r="10" spans="17:21" ht="16.899999999999999" customHeight="1" x14ac:dyDescent="0.2">
      <c r="Q10" s="3" t="s">
        <v>118</v>
      </c>
      <c r="R10" s="4" t="s">
        <v>63</v>
      </c>
      <c r="S10" s="5">
        <v>10</v>
      </c>
      <c r="T10" s="21">
        <v>10.869565217391305</v>
      </c>
      <c r="U10" s="24">
        <f t="shared" si="0"/>
        <v>10.869565217391305</v>
      </c>
    </row>
    <row r="11" spans="17:21" ht="16.899999999999999" customHeight="1" x14ac:dyDescent="0.2">
      <c r="Q11" s="3" t="s">
        <v>119</v>
      </c>
      <c r="R11" s="4" t="s">
        <v>68</v>
      </c>
      <c r="S11" s="5">
        <v>9</v>
      </c>
      <c r="T11" s="21">
        <v>9.7826086956521738</v>
      </c>
      <c r="U11" s="24">
        <f t="shared" si="0"/>
        <v>9.7826086956521738</v>
      </c>
    </row>
    <row r="12" spans="17:21" ht="16.899999999999999" customHeight="1" x14ac:dyDescent="0.2">
      <c r="Q12" s="3" t="s">
        <v>111</v>
      </c>
      <c r="R12" s="4" t="s">
        <v>66</v>
      </c>
      <c r="S12" s="5">
        <v>6</v>
      </c>
      <c r="T12" s="21">
        <v>6.5217391304347823</v>
      </c>
      <c r="U12" s="24">
        <f t="shared" si="0"/>
        <v>6.5217391304347823</v>
      </c>
    </row>
    <row r="13" spans="17:21" ht="16.899999999999999" customHeight="1" x14ac:dyDescent="0.2">
      <c r="Q13" s="3" t="s">
        <v>120</v>
      </c>
      <c r="R13" s="4" t="s">
        <v>71</v>
      </c>
      <c r="S13" s="5">
        <v>5</v>
      </c>
      <c r="T13" s="21">
        <v>5.4347826086956523</v>
      </c>
      <c r="U13" s="24">
        <f t="shared" si="0"/>
        <v>5.4347826086956523</v>
      </c>
    </row>
    <row r="14" spans="17:21" ht="16.899999999999999" customHeight="1" x14ac:dyDescent="0.2">
      <c r="Q14" s="3" t="s">
        <v>117</v>
      </c>
      <c r="R14" s="4" t="s">
        <v>70</v>
      </c>
      <c r="S14" s="5">
        <v>4</v>
      </c>
      <c r="T14" s="21">
        <v>4.3478260869565215</v>
      </c>
      <c r="U14" s="24">
        <f t="shared" si="0"/>
        <v>4.3478260869565215</v>
      </c>
    </row>
    <row r="15" spans="17:21" ht="16.899999999999999" customHeight="1" x14ac:dyDescent="0.2">
      <c r="Q15" s="3" t="s">
        <v>122</v>
      </c>
      <c r="R15" s="4" t="s">
        <v>74</v>
      </c>
      <c r="S15" s="5">
        <v>4</v>
      </c>
      <c r="T15" s="21">
        <v>4.3478260869565215</v>
      </c>
      <c r="U15" s="24">
        <f t="shared" si="0"/>
        <v>4.3478260869565215</v>
      </c>
    </row>
    <row r="16" spans="17:21" ht="16.899999999999999" customHeight="1" x14ac:dyDescent="0.2">
      <c r="Q16" s="3" t="s">
        <v>114</v>
      </c>
      <c r="R16" s="4" t="s">
        <v>73</v>
      </c>
      <c r="S16" s="5">
        <v>3</v>
      </c>
      <c r="T16" s="21">
        <v>3.2608695652173911</v>
      </c>
      <c r="U16" s="24">
        <f t="shared" si="0"/>
        <v>3.2608695652173911</v>
      </c>
    </row>
    <row r="17" spans="17:21" ht="16.899999999999999" customHeight="1" x14ac:dyDescent="0.2">
      <c r="Q17" s="3" t="s">
        <v>116</v>
      </c>
      <c r="R17" s="4" t="s">
        <v>67</v>
      </c>
      <c r="S17" s="5">
        <v>3</v>
      </c>
      <c r="T17" s="21">
        <v>3.2608695652173911</v>
      </c>
      <c r="U17" s="24">
        <f t="shared" si="0"/>
        <v>3.2608695652173911</v>
      </c>
    </row>
    <row r="18" spans="17:21" ht="16.899999999999999" customHeight="1" x14ac:dyDescent="0.2">
      <c r="Q18" s="3" t="s">
        <v>110</v>
      </c>
      <c r="R18" s="4" t="s">
        <v>64</v>
      </c>
      <c r="S18" s="5">
        <v>1</v>
      </c>
      <c r="T18" s="21">
        <v>1.0869565217391304</v>
      </c>
      <c r="U18" s="24">
        <f t="shared" si="0"/>
        <v>1.0869565217391304</v>
      </c>
    </row>
    <row r="19" spans="17:21" ht="16.899999999999999" customHeight="1" x14ac:dyDescent="0.2">
      <c r="Q19" s="3" t="s">
        <v>113</v>
      </c>
      <c r="R19" s="4" t="s">
        <v>72</v>
      </c>
      <c r="S19" s="5">
        <v>0</v>
      </c>
      <c r="T19" s="21">
        <v>0</v>
      </c>
      <c r="U19" s="24">
        <f t="shared" si="0"/>
        <v>0</v>
      </c>
    </row>
    <row r="20" spans="17:21" ht="16.899999999999999" customHeight="1" x14ac:dyDescent="0.2">
      <c r="Q20" s="3" t="s">
        <v>121</v>
      </c>
      <c r="R20" s="4" t="s">
        <v>69</v>
      </c>
      <c r="S20" s="5">
        <v>0</v>
      </c>
      <c r="T20" s="21">
        <v>0</v>
      </c>
      <c r="U20" s="24">
        <f t="shared" si="0"/>
        <v>0</v>
      </c>
    </row>
    <row r="21" spans="17:21" ht="16.899999999999999" customHeight="1" x14ac:dyDescent="0.2">
      <c r="Q21" s="3" t="s">
        <v>123</v>
      </c>
      <c r="R21" s="4" t="s">
        <v>51</v>
      </c>
      <c r="S21" s="5">
        <v>4</v>
      </c>
      <c r="T21" s="21">
        <v>4.3478260869565215</v>
      </c>
      <c r="U21" s="24">
        <f t="shared" si="0"/>
        <v>4.3478260869565215</v>
      </c>
    </row>
    <row r="22" spans="17:21" ht="16.899999999999999" customHeight="1" x14ac:dyDescent="0.2">
      <c r="Q22" s="3" t="s">
        <v>124</v>
      </c>
      <c r="R22" s="4" t="s">
        <v>52</v>
      </c>
      <c r="S22" s="5">
        <v>30</v>
      </c>
      <c r="T22" s="21">
        <v>32.608695652173914</v>
      </c>
      <c r="U22" s="24">
        <f t="shared" si="0"/>
        <v>32.608695652173914</v>
      </c>
    </row>
    <row r="23" spans="17:21" ht="16.899999999999999" customHeight="1" x14ac:dyDescent="0.2">
      <c r="Q23" s="3" t="s">
        <v>134</v>
      </c>
      <c r="R23" s="4" t="s">
        <v>135</v>
      </c>
      <c r="S23" s="5">
        <v>1</v>
      </c>
      <c r="T23" s="21">
        <v>1.0869565217391304</v>
      </c>
      <c r="U23" s="24">
        <f t="shared" si="0"/>
        <v>1.0869565217391304</v>
      </c>
    </row>
    <row r="24" spans="17:21" ht="16.899999999999999" customHeight="1" x14ac:dyDescent="0.2">
      <c r="Q24" s="7"/>
      <c r="R24" s="8" t="s">
        <v>137</v>
      </c>
      <c r="S24" s="5">
        <v>92</v>
      </c>
      <c r="T24" s="21"/>
      <c r="U24" s="24">
        <f t="shared" si="0"/>
        <v>100</v>
      </c>
    </row>
    <row r="25" spans="17:21" ht="16.899999999999999" customHeight="1" x14ac:dyDescent="0.2">
      <c r="Q25" s="7"/>
      <c r="R25" s="8"/>
      <c r="S25" s="5"/>
      <c r="T25" s="21"/>
    </row>
    <row r="26" spans="17:21" ht="16.899999999999999" customHeight="1" x14ac:dyDescent="0.2">
      <c r="S26" s="23">
        <f>SUM(S4:S23)</f>
        <v>171</v>
      </c>
    </row>
    <row r="29" spans="17:21" ht="16.899999999999999" customHeight="1" x14ac:dyDescent="0.2">
      <c r="S29" s="2" t="s">
        <v>104</v>
      </c>
    </row>
    <row r="30" spans="17:21" ht="16.899999999999999" customHeight="1" x14ac:dyDescent="0.2">
      <c r="Q30" s="2" t="s">
        <v>108</v>
      </c>
      <c r="R30" s="2" t="s">
        <v>58</v>
      </c>
      <c r="S30" s="2">
        <v>23</v>
      </c>
    </row>
    <row r="31" spans="17:21" ht="16.899999999999999" customHeight="1" x14ac:dyDescent="0.2">
      <c r="Q31" s="2" t="s">
        <v>107</v>
      </c>
      <c r="R31" s="2" t="s">
        <v>59</v>
      </c>
      <c r="S31" s="2">
        <v>20</v>
      </c>
    </row>
    <row r="32" spans="17:21" ht="16.899999999999999" customHeight="1" x14ac:dyDescent="0.2">
      <c r="Q32" s="2" t="s">
        <v>105</v>
      </c>
      <c r="R32" s="2" t="s">
        <v>60</v>
      </c>
      <c r="S32" s="2">
        <v>15</v>
      </c>
    </row>
    <row r="33" spans="17:19" ht="16.899999999999999" customHeight="1" x14ac:dyDescent="0.2">
      <c r="Q33" s="2" t="s">
        <v>109</v>
      </c>
      <c r="R33" s="2" t="s">
        <v>65</v>
      </c>
      <c r="S33" s="2">
        <v>12</v>
      </c>
    </row>
    <row r="34" spans="17:19" ht="16.899999999999999" customHeight="1" x14ac:dyDescent="0.2">
      <c r="Q34" s="2" t="s">
        <v>115</v>
      </c>
      <c r="R34" s="2" t="s">
        <v>62</v>
      </c>
      <c r="S34" s="2">
        <v>11</v>
      </c>
    </row>
    <row r="35" spans="17:19" ht="16.899999999999999" customHeight="1" x14ac:dyDescent="0.2">
      <c r="Q35" s="2" t="s">
        <v>106</v>
      </c>
      <c r="R35" s="2" t="s">
        <v>61</v>
      </c>
      <c r="S35" s="2">
        <v>10</v>
      </c>
    </row>
    <row r="36" spans="17:19" ht="16.899999999999999" customHeight="1" x14ac:dyDescent="0.2">
      <c r="Q36" s="2" t="s">
        <v>118</v>
      </c>
      <c r="R36" s="2" t="s">
        <v>63</v>
      </c>
      <c r="S36" s="2">
        <v>10</v>
      </c>
    </row>
    <row r="37" spans="17:19" ht="16.899999999999999" customHeight="1" x14ac:dyDescent="0.2">
      <c r="Q37" s="2" t="s">
        <v>119</v>
      </c>
      <c r="R37" s="2" t="s">
        <v>68</v>
      </c>
      <c r="S37" s="2">
        <v>9</v>
      </c>
    </row>
    <row r="38" spans="17:19" ht="16.899999999999999" customHeight="1" x14ac:dyDescent="0.2">
      <c r="Q38" s="2" t="s">
        <v>111</v>
      </c>
      <c r="R38" s="2" t="s">
        <v>66</v>
      </c>
      <c r="S38" s="2">
        <v>6</v>
      </c>
    </row>
    <row r="39" spans="17:19" ht="16.899999999999999" customHeight="1" x14ac:dyDescent="0.2">
      <c r="Q39" s="2" t="s">
        <v>120</v>
      </c>
      <c r="R39" s="2" t="s">
        <v>71</v>
      </c>
      <c r="S39" s="2">
        <v>5</v>
      </c>
    </row>
    <row r="40" spans="17:19" ht="16.899999999999999" customHeight="1" x14ac:dyDescent="0.2">
      <c r="Q40" s="2" t="s">
        <v>117</v>
      </c>
      <c r="R40" s="2" t="s">
        <v>70</v>
      </c>
      <c r="S40" s="2">
        <v>4</v>
      </c>
    </row>
    <row r="41" spans="17:19" ht="16.899999999999999" customHeight="1" x14ac:dyDescent="0.2">
      <c r="Q41" s="2" t="s">
        <v>122</v>
      </c>
      <c r="R41" s="2" t="s">
        <v>74</v>
      </c>
      <c r="S41" s="2">
        <v>4</v>
      </c>
    </row>
    <row r="42" spans="17:19" ht="16.899999999999999" customHeight="1" x14ac:dyDescent="0.2">
      <c r="Q42" s="2" t="s">
        <v>114</v>
      </c>
      <c r="R42" s="2" t="s">
        <v>73</v>
      </c>
      <c r="S42" s="2">
        <v>3</v>
      </c>
    </row>
    <row r="43" spans="17:19" ht="16.899999999999999" customHeight="1" x14ac:dyDescent="0.2">
      <c r="Q43" s="2" t="s">
        <v>116</v>
      </c>
      <c r="R43" s="2" t="s">
        <v>67</v>
      </c>
      <c r="S43" s="2">
        <v>3</v>
      </c>
    </row>
    <row r="44" spans="17:19" ht="16.899999999999999" customHeight="1" x14ac:dyDescent="0.2">
      <c r="Q44" s="2" t="s">
        <v>110</v>
      </c>
      <c r="R44" s="2" t="s">
        <v>64</v>
      </c>
      <c r="S44" s="2">
        <v>1</v>
      </c>
    </row>
    <row r="45" spans="17:19" ht="16.899999999999999" customHeight="1" x14ac:dyDescent="0.2">
      <c r="Q45" s="2" t="s">
        <v>113</v>
      </c>
      <c r="R45" s="2" t="s">
        <v>72</v>
      </c>
      <c r="S45" s="2">
        <v>0</v>
      </c>
    </row>
    <row r="46" spans="17:19" ht="16.899999999999999" customHeight="1" x14ac:dyDescent="0.2">
      <c r="Q46" s="2" t="s">
        <v>121</v>
      </c>
      <c r="R46" s="2" t="s">
        <v>69</v>
      </c>
      <c r="S46" s="2">
        <v>0</v>
      </c>
    </row>
    <row r="47" spans="17:19" ht="16.899999999999999" customHeight="1" x14ac:dyDescent="0.2">
      <c r="Q47" s="2" t="s">
        <v>123</v>
      </c>
      <c r="R47" s="2" t="s">
        <v>51</v>
      </c>
      <c r="S47" s="2">
        <v>4</v>
      </c>
    </row>
    <row r="48" spans="17:19" ht="16.899999999999999" customHeight="1" x14ac:dyDescent="0.2">
      <c r="Q48" s="2" t="s">
        <v>124</v>
      </c>
      <c r="R48" s="2" t="s">
        <v>52</v>
      </c>
      <c r="S48" s="2">
        <v>30</v>
      </c>
    </row>
    <row r="49" spans="17:19" ht="16.899999999999999" customHeight="1" x14ac:dyDescent="0.2">
      <c r="Q49" s="2" t="s">
        <v>134</v>
      </c>
      <c r="R49" s="2" t="s">
        <v>135</v>
      </c>
      <c r="S49" s="2">
        <v>1</v>
      </c>
    </row>
    <row r="50" spans="17:19" ht="16.899999999999999" customHeight="1" x14ac:dyDescent="0.2">
      <c r="R50" s="2" t="s">
        <v>136</v>
      </c>
      <c r="S50" s="2">
        <v>92</v>
      </c>
    </row>
  </sheetData>
  <sortState xmlns:xlrd2="http://schemas.microsoft.com/office/spreadsheetml/2017/richdata2" ref="Q29:S46">
    <sortCondition descending="1" ref="S29:S46"/>
  </sortState>
  <phoneticPr fontId="6"/>
  <pageMargins left="0.7" right="0.7" top="0.75" bottom="0.75" header="0.3" footer="0.3"/>
  <pageSetup paperSize="9" orientation="portrait" r:id="rId1"/>
  <colBreaks count="1" manualBreakCount="1">
    <brk id="15" min="1" max="53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16"/>
  <sheetViews>
    <sheetView topLeftCell="A23" zoomScaleNormal="100" workbookViewId="0">
      <selection activeCell="C4" sqref="C4:M48"/>
    </sheetView>
  </sheetViews>
  <sheetFormatPr defaultColWidth="9" defaultRowHeight="14" x14ac:dyDescent="0.2"/>
  <cols>
    <col min="1" max="2" width="9" style="26"/>
    <col min="3" max="3" width="32.58203125" style="26" customWidth="1"/>
    <col min="4" max="13" width="8.83203125" style="26" customWidth="1"/>
    <col min="14" max="14" width="9" style="26"/>
    <col min="15" max="15" width="8.83203125" style="26" customWidth="1"/>
    <col min="16" max="16384" width="9" style="26"/>
  </cols>
  <sheetData>
    <row r="1" spans="1:16" x14ac:dyDescent="0.2">
      <c r="C1" s="2" t="s">
        <v>96</v>
      </c>
    </row>
    <row r="4" spans="1:16" ht="57" customHeight="1" thickBot="1" x14ac:dyDescent="0.25">
      <c r="C4" s="27" t="s">
        <v>53</v>
      </c>
      <c r="D4" s="28" t="s">
        <v>54</v>
      </c>
      <c r="E4" s="51" t="s">
        <v>146</v>
      </c>
      <c r="F4" s="25" t="s">
        <v>13</v>
      </c>
      <c r="G4" s="25" t="s">
        <v>14</v>
      </c>
      <c r="H4" s="25" t="s">
        <v>15</v>
      </c>
      <c r="I4" s="25" t="s">
        <v>16</v>
      </c>
      <c r="J4" s="25" t="s">
        <v>17</v>
      </c>
      <c r="K4" s="25" t="s">
        <v>18</v>
      </c>
      <c r="L4" s="25" t="s">
        <v>19</v>
      </c>
      <c r="M4" s="25" t="s">
        <v>102</v>
      </c>
      <c r="O4" s="30" t="s">
        <v>8</v>
      </c>
    </row>
    <row r="5" spans="1:16" ht="17.149999999999999" customHeight="1" x14ac:dyDescent="0.2">
      <c r="A5" s="26">
        <v>1</v>
      </c>
      <c r="C5" s="76" t="s">
        <v>97</v>
      </c>
      <c r="D5" s="31">
        <f>VLOOKUP($A5,$B$76:$Q$93,D$74,FALSE)</f>
        <v>92</v>
      </c>
      <c r="E5" s="32">
        <f t="shared" ref="E5:O5" si="0">VLOOKUP($A5,$B$76:$Q$93,E$74,FALSE)</f>
        <v>4</v>
      </c>
      <c r="F5" s="33">
        <f t="shared" si="0"/>
        <v>18</v>
      </c>
      <c r="G5" s="33">
        <f t="shared" si="0"/>
        <v>18</v>
      </c>
      <c r="H5" s="33">
        <f t="shared" si="0"/>
        <v>13</v>
      </c>
      <c r="I5" s="33">
        <f t="shared" si="0"/>
        <v>16</v>
      </c>
      <c r="J5" s="33">
        <f t="shared" si="0"/>
        <v>7</v>
      </c>
      <c r="K5" s="33">
        <f t="shared" si="0"/>
        <v>3</v>
      </c>
      <c r="L5" s="33">
        <f t="shared" si="0"/>
        <v>10</v>
      </c>
      <c r="M5" s="33">
        <f t="shared" si="0"/>
        <v>3</v>
      </c>
      <c r="O5" s="33">
        <f t="shared" si="0"/>
        <v>0</v>
      </c>
    </row>
    <row r="6" spans="1:16" ht="17.149999999999999" customHeight="1" thickBot="1" x14ac:dyDescent="0.25">
      <c r="C6" s="77"/>
      <c r="D6" s="55">
        <v>100</v>
      </c>
      <c r="E6" s="56">
        <v>100</v>
      </c>
      <c r="F6" s="57">
        <v>100</v>
      </c>
      <c r="G6" s="57">
        <v>100</v>
      </c>
      <c r="H6" s="57">
        <v>100</v>
      </c>
      <c r="I6" s="57">
        <v>100</v>
      </c>
      <c r="J6" s="57">
        <v>100</v>
      </c>
      <c r="K6" s="57">
        <v>100</v>
      </c>
      <c r="L6" s="57">
        <v>100</v>
      </c>
      <c r="M6" s="57">
        <v>100</v>
      </c>
      <c r="N6" s="58"/>
      <c r="O6" s="57">
        <v>100</v>
      </c>
    </row>
    <row r="7" spans="1:16" ht="17.149999999999999" customHeight="1" x14ac:dyDescent="0.2">
      <c r="A7" s="26">
        <v>2</v>
      </c>
      <c r="C7" s="76" t="str">
        <f t="shared" ref="C7:C44" si="1">VLOOKUP($A7,$B$76:$Q$105,C$74,FALSE)</f>
        <v>家族構成や家族の状況が変わったから</v>
      </c>
      <c r="D7" s="34">
        <f>VLOOKUP($A7,$B$76:$Q$105,D$74,FALSE)</f>
        <v>15</v>
      </c>
      <c r="E7" s="35">
        <f t="shared" ref="E7:O45" si="2">VLOOKUP($A7,$B$76:$Q$105,E$74,FALSE)</f>
        <v>0</v>
      </c>
      <c r="F7" s="36">
        <f t="shared" si="2"/>
        <v>1</v>
      </c>
      <c r="G7" s="36">
        <f t="shared" si="2"/>
        <v>4</v>
      </c>
      <c r="H7" s="36">
        <f t="shared" si="2"/>
        <v>1</v>
      </c>
      <c r="I7" s="36">
        <f t="shared" si="2"/>
        <v>4</v>
      </c>
      <c r="J7" s="36">
        <f t="shared" si="2"/>
        <v>0</v>
      </c>
      <c r="K7" s="36">
        <f t="shared" si="2"/>
        <v>0</v>
      </c>
      <c r="L7" s="36">
        <f t="shared" si="2"/>
        <v>3</v>
      </c>
      <c r="M7" s="36">
        <f t="shared" si="2"/>
        <v>2</v>
      </c>
      <c r="O7" s="36">
        <f t="shared" si="2"/>
        <v>0</v>
      </c>
      <c r="P7" s="37"/>
    </row>
    <row r="8" spans="1:16" ht="17.149999999999999" customHeight="1" x14ac:dyDescent="0.2">
      <c r="C8" s="74" t="e">
        <f t="shared" si="1"/>
        <v>#N/A</v>
      </c>
      <c r="D8" s="38">
        <f>D7/D$5*100</f>
        <v>16.304347826086957</v>
      </c>
      <c r="E8" s="39">
        <f t="shared" ref="E8:M8" si="3">E7/E$5*100</f>
        <v>0</v>
      </c>
      <c r="F8" s="40">
        <f t="shared" si="3"/>
        <v>5.5555555555555554</v>
      </c>
      <c r="G8" s="40">
        <f t="shared" si="3"/>
        <v>22.222222222222221</v>
      </c>
      <c r="H8" s="40">
        <f t="shared" si="3"/>
        <v>7.6923076923076925</v>
      </c>
      <c r="I8" s="40">
        <f t="shared" si="3"/>
        <v>25</v>
      </c>
      <c r="J8" s="40">
        <f t="shared" si="3"/>
        <v>0</v>
      </c>
      <c r="K8" s="40">
        <f t="shared" si="3"/>
        <v>0</v>
      </c>
      <c r="L8" s="40">
        <f t="shared" si="3"/>
        <v>30</v>
      </c>
      <c r="M8" s="40">
        <f t="shared" si="3"/>
        <v>66.666666666666657</v>
      </c>
      <c r="O8" s="40">
        <v>0</v>
      </c>
    </row>
    <row r="9" spans="1:16" ht="17.149999999999999" customHeight="1" x14ac:dyDescent="0.2">
      <c r="A9" s="26">
        <v>3</v>
      </c>
      <c r="C9" s="73" t="str">
        <f t="shared" si="1"/>
        <v>家賃や地価が高いから</v>
      </c>
      <c r="D9" s="41">
        <f>VLOOKUP($A9,$B$76:$Q$105,D$74,FALSE)</f>
        <v>10</v>
      </c>
      <c r="E9" s="42">
        <f t="shared" si="2"/>
        <v>0</v>
      </c>
      <c r="F9" s="43">
        <f t="shared" si="2"/>
        <v>1</v>
      </c>
      <c r="G9" s="43">
        <f t="shared" si="2"/>
        <v>2</v>
      </c>
      <c r="H9" s="43">
        <f t="shared" si="2"/>
        <v>3</v>
      </c>
      <c r="I9" s="43">
        <f t="shared" si="2"/>
        <v>2</v>
      </c>
      <c r="J9" s="43">
        <f t="shared" si="2"/>
        <v>0</v>
      </c>
      <c r="K9" s="43">
        <f t="shared" si="2"/>
        <v>0</v>
      </c>
      <c r="L9" s="43">
        <f t="shared" si="2"/>
        <v>2</v>
      </c>
      <c r="M9" s="43">
        <f t="shared" si="2"/>
        <v>0</v>
      </c>
      <c r="O9" s="43">
        <f t="shared" si="2"/>
        <v>0</v>
      </c>
    </row>
    <row r="10" spans="1:16" ht="17.149999999999999" customHeight="1" x14ac:dyDescent="0.2">
      <c r="C10" s="74" t="e">
        <f t="shared" si="1"/>
        <v>#N/A</v>
      </c>
      <c r="D10" s="38">
        <f>D9/D$5*100</f>
        <v>10.869565217391305</v>
      </c>
      <c r="E10" s="39">
        <f t="shared" ref="E10:M10" si="4">E9/E$5*100</f>
        <v>0</v>
      </c>
      <c r="F10" s="40">
        <f t="shared" si="4"/>
        <v>5.5555555555555554</v>
      </c>
      <c r="G10" s="40">
        <f t="shared" si="4"/>
        <v>11.111111111111111</v>
      </c>
      <c r="H10" s="40">
        <f t="shared" si="4"/>
        <v>23.076923076923077</v>
      </c>
      <c r="I10" s="40">
        <f t="shared" si="4"/>
        <v>12.5</v>
      </c>
      <c r="J10" s="40">
        <f t="shared" si="4"/>
        <v>0</v>
      </c>
      <c r="K10" s="40">
        <f t="shared" si="4"/>
        <v>0</v>
      </c>
      <c r="L10" s="40">
        <f t="shared" si="4"/>
        <v>20</v>
      </c>
      <c r="M10" s="40">
        <f t="shared" si="4"/>
        <v>0</v>
      </c>
      <c r="O10" s="40">
        <v>0</v>
      </c>
    </row>
    <row r="11" spans="1:16" ht="17.149999999999999" customHeight="1" x14ac:dyDescent="0.2">
      <c r="A11" s="26">
        <v>4</v>
      </c>
      <c r="C11" s="73" t="str">
        <f t="shared" si="1"/>
        <v>仕事の都合で</v>
      </c>
      <c r="D11" s="41">
        <f>VLOOKUP($A11,$B$76:$Q$105,D$74,FALSE)</f>
        <v>20</v>
      </c>
      <c r="E11" s="42">
        <f t="shared" si="2"/>
        <v>2</v>
      </c>
      <c r="F11" s="43">
        <f t="shared" si="2"/>
        <v>9</v>
      </c>
      <c r="G11" s="43">
        <f t="shared" si="2"/>
        <v>3</v>
      </c>
      <c r="H11" s="43">
        <f t="shared" si="2"/>
        <v>3</v>
      </c>
      <c r="I11" s="43">
        <f t="shared" si="2"/>
        <v>3</v>
      </c>
      <c r="J11" s="43">
        <f t="shared" si="2"/>
        <v>0</v>
      </c>
      <c r="K11" s="43">
        <f t="shared" si="2"/>
        <v>0</v>
      </c>
      <c r="L11" s="43">
        <f t="shared" si="2"/>
        <v>0</v>
      </c>
      <c r="M11" s="43">
        <f t="shared" si="2"/>
        <v>0</v>
      </c>
      <c r="O11" s="43">
        <f t="shared" si="2"/>
        <v>0</v>
      </c>
    </row>
    <row r="12" spans="1:16" ht="17.149999999999999" customHeight="1" x14ac:dyDescent="0.2">
      <c r="C12" s="74" t="e">
        <f t="shared" si="1"/>
        <v>#N/A</v>
      </c>
      <c r="D12" s="38">
        <f>D11/D$5*100</f>
        <v>21.739130434782609</v>
      </c>
      <c r="E12" s="39">
        <f t="shared" ref="E12:M12" si="5">E11/E$5*100</f>
        <v>50</v>
      </c>
      <c r="F12" s="40">
        <f t="shared" si="5"/>
        <v>50</v>
      </c>
      <c r="G12" s="40">
        <f t="shared" si="5"/>
        <v>16.666666666666664</v>
      </c>
      <c r="H12" s="40">
        <f t="shared" si="5"/>
        <v>23.076923076923077</v>
      </c>
      <c r="I12" s="40">
        <f t="shared" si="5"/>
        <v>18.75</v>
      </c>
      <c r="J12" s="40">
        <f t="shared" si="5"/>
        <v>0</v>
      </c>
      <c r="K12" s="40">
        <f t="shared" si="5"/>
        <v>0</v>
      </c>
      <c r="L12" s="40">
        <f t="shared" si="5"/>
        <v>0</v>
      </c>
      <c r="M12" s="40">
        <f t="shared" si="5"/>
        <v>0</v>
      </c>
      <c r="O12" s="40">
        <v>0</v>
      </c>
    </row>
    <row r="13" spans="1:16" ht="17.149999999999999" customHeight="1" x14ac:dyDescent="0.2">
      <c r="A13" s="26">
        <v>5</v>
      </c>
      <c r="C13" s="73" t="str">
        <f t="shared" si="1"/>
        <v>通勤・通学など交通が不便だから</v>
      </c>
      <c r="D13" s="41">
        <f>VLOOKUP($A13,$B$76:$Q$105,D$74,FALSE)</f>
        <v>23</v>
      </c>
      <c r="E13" s="42">
        <f t="shared" si="2"/>
        <v>2</v>
      </c>
      <c r="F13" s="43">
        <f t="shared" si="2"/>
        <v>6</v>
      </c>
      <c r="G13" s="43">
        <f t="shared" si="2"/>
        <v>7</v>
      </c>
      <c r="H13" s="43">
        <f t="shared" si="2"/>
        <v>5</v>
      </c>
      <c r="I13" s="43">
        <f t="shared" si="2"/>
        <v>2</v>
      </c>
      <c r="J13" s="43">
        <f t="shared" si="2"/>
        <v>1</v>
      </c>
      <c r="K13" s="43">
        <f t="shared" si="2"/>
        <v>0</v>
      </c>
      <c r="L13" s="43">
        <f t="shared" si="2"/>
        <v>0</v>
      </c>
      <c r="M13" s="43">
        <f t="shared" si="2"/>
        <v>0</v>
      </c>
      <c r="O13" s="43">
        <f t="shared" si="2"/>
        <v>0</v>
      </c>
    </row>
    <row r="14" spans="1:16" ht="17.149999999999999" customHeight="1" x14ac:dyDescent="0.2">
      <c r="C14" s="74" t="e">
        <f t="shared" si="1"/>
        <v>#N/A</v>
      </c>
      <c r="D14" s="38">
        <f>D13/D$5*100</f>
        <v>25</v>
      </c>
      <c r="E14" s="39">
        <f t="shared" ref="E14:M14" si="6">E13/E$5*100</f>
        <v>50</v>
      </c>
      <c r="F14" s="40">
        <f t="shared" si="6"/>
        <v>33.333333333333329</v>
      </c>
      <c r="G14" s="40">
        <f t="shared" si="6"/>
        <v>38.888888888888893</v>
      </c>
      <c r="H14" s="40">
        <f t="shared" si="6"/>
        <v>38.461538461538467</v>
      </c>
      <c r="I14" s="40">
        <f t="shared" si="6"/>
        <v>12.5</v>
      </c>
      <c r="J14" s="40">
        <f t="shared" si="6"/>
        <v>14.285714285714285</v>
      </c>
      <c r="K14" s="40">
        <f t="shared" si="6"/>
        <v>0</v>
      </c>
      <c r="L14" s="40">
        <f t="shared" si="6"/>
        <v>0</v>
      </c>
      <c r="M14" s="40">
        <f t="shared" si="6"/>
        <v>0</v>
      </c>
      <c r="O14" s="40">
        <v>0</v>
      </c>
    </row>
    <row r="15" spans="1:16" ht="17.149999999999999" customHeight="1" x14ac:dyDescent="0.2">
      <c r="A15" s="26">
        <v>6</v>
      </c>
      <c r="C15" s="73" t="str">
        <f t="shared" si="1"/>
        <v>市内の交通が不便だから</v>
      </c>
      <c r="D15" s="41">
        <f>VLOOKUP($A15,$B$76:$Q$105,D$74,FALSE)</f>
        <v>12</v>
      </c>
      <c r="E15" s="42">
        <f t="shared" si="2"/>
        <v>0</v>
      </c>
      <c r="F15" s="43">
        <f t="shared" si="2"/>
        <v>1</v>
      </c>
      <c r="G15" s="43">
        <f t="shared" si="2"/>
        <v>3</v>
      </c>
      <c r="H15" s="43">
        <f t="shared" si="2"/>
        <v>1</v>
      </c>
      <c r="I15" s="43">
        <f t="shared" si="2"/>
        <v>3</v>
      </c>
      <c r="J15" s="43">
        <f t="shared" si="2"/>
        <v>0</v>
      </c>
      <c r="K15" s="43">
        <f t="shared" si="2"/>
        <v>1</v>
      </c>
      <c r="L15" s="43">
        <f t="shared" si="2"/>
        <v>3</v>
      </c>
      <c r="M15" s="43">
        <f t="shared" si="2"/>
        <v>0</v>
      </c>
      <c r="O15" s="43">
        <f t="shared" si="2"/>
        <v>0</v>
      </c>
    </row>
    <row r="16" spans="1:16" ht="17.149999999999999" customHeight="1" x14ac:dyDescent="0.2">
      <c r="C16" s="74" t="e">
        <f t="shared" si="1"/>
        <v>#N/A</v>
      </c>
      <c r="D16" s="38">
        <f>D15/D$5*100</f>
        <v>13.043478260869565</v>
      </c>
      <c r="E16" s="39">
        <f t="shared" ref="E16:M16" si="7">E15/E$5*100</f>
        <v>0</v>
      </c>
      <c r="F16" s="40">
        <f t="shared" si="7"/>
        <v>5.5555555555555554</v>
      </c>
      <c r="G16" s="40">
        <f t="shared" si="7"/>
        <v>16.666666666666664</v>
      </c>
      <c r="H16" s="40">
        <f t="shared" si="7"/>
        <v>7.6923076923076925</v>
      </c>
      <c r="I16" s="40">
        <f t="shared" si="7"/>
        <v>18.75</v>
      </c>
      <c r="J16" s="40">
        <f t="shared" si="7"/>
        <v>0</v>
      </c>
      <c r="K16" s="40">
        <f t="shared" si="7"/>
        <v>33.333333333333329</v>
      </c>
      <c r="L16" s="40">
        <f t="shared" si="7"/>
        <v>30</v>
      </c>
      <c r="M16" s="40">
        <f t="shared" si="7"/>
        <v>0</v>
      </c>
      <c r="O16" s="40">
        <v>0</v>
      </c>
    </row>
    <row r="17" spans="1:15" ht="17.149999999999999" customHeight="1" x14ac:dyDescent="0.2">
      <c r="A17" s="26">
        <v>7</v>
      </c>
      <c r="C17" s="73" t="str">
        <f t="shared" si="1"/>
        <v>地震などの災害への備えに不安があるから</v>
      </c>
      <c r="D17" s="41">
        <f>VLOOKUP($A17,$B$76:$Q$105,D$74,FALSE)</f>
        <v>1</v>
      </c>
      <c r="E17" s="42">
        <f t="shared" si="2"/>
        <v>0</v>
      </c>
      <c r="F17" s="43">
        <f t="shared" si="2"/>
        <v>0</v>
      </c>
      <c r="G17" s="43">
        <f t="shared" si="2"/>
        <v>0</v>
      </c>
      <c r="H17" s="43">
        <f t="shared" si="2"/>
        <v>1</v>
      </c>
      <c r="I17" s="43">
        <f t="shared" si="2"/>
        <v>0</v>
      </c>
      <c r="J17" s="43">
        <f t="shared" si="2"/>
        <v>0</v>
      </c>
      <c r="K17" s="43">
        <f t="shared" si="2"/>
        <v>0</v>
      </c>
      <c r="L17" s="43">
        <f t="shared" si="2"/>
        <v>0</v>
      </c>
      <c r="M17" s="43">
        <f t="shared" si="2"/>
        <v>0</v>
      </c>
      <c r="O17" s="43">
        <f t="shared" si="2"/>
        <v>0</v>
      </c>
    </row>
    <row r="18" spans="1:15" ht="17.149999999999999" customHeight="1" x14ac:dyDescent="0.2">
      <c r="C18" s="74" t="e">
        <f t="shared" si="1"/>
        <v>#N/A</v>
      </c>
      <c r="D18" s="38">
        <f>D17/D$5*100</f>
        <v>1.0869565217391304</v>
      </c>
      <c r="E18" s="39">
        <f t="shared" ref="E18:M18" si="8">E17/E$5*100</f>
        <v>0</v>
      </c>
      <c r="F18" s="40">
        <f t="shared" si="8"/>
        <v>0</v>
      </c>
      <c r="G18" s="40">
        <f t="shared" si="8"/>
        <v>0</v>
      </c>
      <c r="H18" s="40">
        <f t="shared" si="8"/>
        <v>7.6923076923076925</v>
      </c>
      <c r="I18" s="40">
        <f t="shared" si="8"/>
        <v>0</v>
      </c>
      <c r="J18" s="40">
        <f t="shared" si="8"/>
        <v>0</v>
      </c>
      <c r="K18" s="40">
        <f t="shared" si="8"/>
        <v>0</v>
      </c>
      <c r="L18" s="40">
        <f t="shared" si="8"/>
        <v>0</v>
      </c>
      <c r="M18" s="40">
        <f t="shared" si="8"/>
        <v>0</v>
      </c>
      <c r="O18" s="40">
        <v>0</v>
      </c>
    </row>
    <row r="19" spans="1:15" ht="17.149999999999999" customHeight="1" x14ac:dyDescent="0.2">
      <c r="A19" s="26">
        <v>8</v>
      </c>
      <c r="C19" s="73" t="str">
        <f t="shared" si="1"/>
        <v>浸水被害への備えに不安があるから</v>
      </c>
      <c r="D19" s="41">
        <f>VLOOKUP($A19,$B$76:$Q$105,D$74,FALSE)</f>
        <v>6</v>
      </c>
      <c r="E19" s="42">
        <f t="shared" si="2"/>
        <v>0</v>
      </c>
      <c r="F19" s="43">
        <f t="shared" si="2"/>
        <v>0</v>
      </c>
      <c r="G19" s="43">
        <f t="shared" si="2"/>
        <v>2</v>
      </c>
      <c r="H19" s="43">
        <f t="shared" si="2"/>
        <v>3</v>
      </c>
      <c r="I19" s="43">
        <f t="shared" si="2"/>
        <v>0</v>
      </c>
      <c r="J19" s="43">
        <f t="shared" si="2"/>
        <v>1</v>
      </c>
      <c r="K19" s="43">
        <f t="shared" si="2"/>
        <v>0</v>
      </c>
      <c r="L19" s="43">
        <f t="shared" si="2"/>
        <v>0</v>
      </c>
      <c r="M19" s="43">
        <f t="shared" si="2"/>
        <v>0</v>
      </c>
      <c r="O19" s="43">
        <f t="shared" si="2"/>
        <v>0</v>
      </c>
    </row>
    <row r="20" spans="1:15" ht="17.149999999999999" customHeight="1" x14ac:dyDescent="0.2">
      <c r="C20" s="74" t="e">
        <f t="shared" si="1"/>
        <v>#N/A</v>
      </c>
      <c r="D20" s="38">
        <f>D19/D$5*100</f>
        <v>6.5217391304347823</v>
      </c>
      <c r="E20" s="39">
        <f t="shared" ref="E20:M20" si="9">E19/E$5*100</f>
        <v>0</v>
      </c>
      <c r="F20" s="40">
        <f t="shared" si="9"/>
        <v>0</v>
      </c>
      <c r="G20" s="40">
        <f t="shared" si="9"/>
        <v>11.111111111111111</v>
      </c>
      <c r="H20" s="40">
        <f t="shared" si="9"/>
        <v>23.076923076923077</v>
      </c>
      <c r="I20" s="40">
        <f t="shared" si="9"/>
        <v>0</v>
      </c>
      <c r="J20" s="40">
        <f t="shared" si="9"/>
        <v>14.285714285714285</v>
      </c>
      <c r="K20" s="40">
        <f t="shared" si="9"/>
        <v>0</v>
      </c>
      <c r="L20" s="40">
        <f t="shared" si="9"/>
        <v>0</v>
      </c>
      <c r="M20" s="40">
        <f t="shared" si="9"/>
        <v>0</v>
      </c>
      <c r="O20" s="40">
        <v>0</v>
      </c>
    </row>
    <row r="21" spans="1:15" ht="17.149999999999999" customHeight="1" x14ac:dyDescent="0.2">
      <c r="A21" s="26">
        <v>9</v>
      </c>
      <c r="C21" s="73" t="str">
        <f t="shared" si="1"/>
        <v>土砂災害への備えに不安があるから</v>
      </c>
      <c r="D21" s="41">
        <f>VLOOKUP($A21,$B$76:$Q$105,D$74,FALSE)</f>
        <v>0</v>
      </c>
      <c r="E21" s="42">
        <f t="shared" si="2"/>
        <v>0</v>
      </c>
      <c r="F21" s="43">
        <f t="shared" si="2"/>
        <v>0</v>
      </c>
      <c r="G21" s="43">
        <f t="shared" si="2"/>
        <v>0</v>
      </c>
      <c r="H21" s="43">
        <f t="shared" si="2"/>
        <v>0</v>
      </c>
      <c r="I21" s="43">
        <f t="shared" si="2"/>
        <v>0</v>
      </c>
      <c r="J21" s="43">
        <f t="shared" si="2"/>
        <v>0</v>
      </c>
      <c r="K21" s="43">
        <f t="shared" si="2"/>
        <v>0</v>
      </c>
      <c r="L21" s="43">
        <f t="shared" si="2"/>
        <v>0</v>
      </c>
      <c r="M21" s="43">
        <f t="shared" si="2"/>
        <v>0</v>
      </c>
      <c r="O21" s="43">
        <f t="shared" si="2"/>
        <v>0</v>
      </c>
    </row>
    <row r="22" spans="1:15" ht="17.149999999999999" customHeight="1" x14ac:dyDescent="0.2">
      <c r="C22" s="74" t="e">
        <f t="shared" si="1"/>
        <v>#N/A</v>
      </c>
      <c r="D22" s="38">
        <f>D21/D$5*100</f>
        <v>0</v>
      </c>
      <c r="E22" s="39">
        <f t="shared" ref="E22:M22" si="10">E21/E$5*100</f>
        <v>0</v>
      </c>
      <c r="F22" s="40">
        <f t="shared" si="10"/>
        <v>0</v>
      </c>
      <c r="G22" s="40">
        <f t="shared" si="10"/>
        <v>0</v>
      </c>
      <c r="H22" s="40">
        <f t="shared" si="10"/>
        <v>0</v>
      </c>
      <c r="I22" s="40">
        <f t="shared" si="10"/>
        <v>0</v>
      </c>
      <c r="J22" s="40">
        <f t="shared" si="10"/>
        <v>0</v>
      </c>
      <c r="K22" s="40">
        <f t="shared" si="10"/>
        <v>0</v>
      </c>
      <c r="L22" s="40">
        <f t="shared" si="10"/>
        <v>0</v>
      </c>
      <c r="M22" s="40">
        <f t="shared" si="10"/>
        <v>0</v>
      </c>
      <c r="O22" s="40">
        <v>0</v>
      </c>
    </row>
    <row r="23" spans="1:15" ht="17.149999999999999" customHeight="1" x14ac:dyDescent="0.2">
      <c r="A23" s="26">
        <v>10</v>
      </c>
      <c r="C23" s="73" t="str">
        <f t="shared" si="1"/>
        <v>治安の面で不安があるから</v>
      </c>
      <c r="D23" s="41">
        <f>VLOOKUP($A23,$B$76:$Q$105,D$74,FALSE)</f>
        <v>3</v>
      </c>
      <c r="E23" s="42">
        <f t="shared" si="2"/>
        <v>0</v>
      </c>
      <c r="F23" s="43">
        <f t="shared" si="2"/>
        <v>0</v>
      </c>
      <c r="G23" s="43">
        <f t="shared" si="2"/>
        <v>1</v>
      </c>
      <c r="H23" s="43">
        <f t="shared" si="2"/>
        <v>0</v>
      </c>
      <c r="I23" s="43">
        <f t="shared" si="2"/>
        <v>0</v>
      </c>
      <c r="J23" s="43">
        <f t="shared" si="2"/>
        <v>1</v>
      </c>
      <c r="K23" s="43">
        <f t="shared" si="2"/>
        <v>1</v>
      </c>
      <c r="L23" s="43">
        <f t="shared" si="2"/>
        <v>0</v>
      </c>
      <c r="M23" s="43">
        <f t="shared" si="2"/>
        <v>0</v>
      </c>
      <c r="O23" s="43">
        <f t="shared" si="2"/>
        <v>0</v>
      </c>
    </row>
    <row r="24" spans="1:15" ht="17.149999999999999" customHeight="1" x14ac:dyDescent="0.2">
      <c r="C24" s="74" t="e">
        <f t="shared" si="1"/>
        <v>#N/A</v>
      </c>
      <c r="D24" s="38">
        <f>D23/D$5*100</f>
        <v>3.2608695652173911</v>
      </c>
      <c r="E24" s="39">
        <f t="shared" ref="E24:M24" si="11">E23/E$5*100</f>
        <v>0</v>
      </c>
      <c r="F24" s="40">
        <f t="shared" si="11"/>
        <v>0</v>
      </c>
      <c r="G24" s="40">
        <f t="shared" si="11"/>
        <v>5.5555555555555554</v>
      </c>
      <c r="H24" s="40">
        <f t="shared" si="11"/>
        <v>0</v>
      </c>
      <c r="I24" s="40">
        <f t="shared" si="11"/>
        <v>0</v>
      </c>
      <c r="J24" s="40">
        <f t="shared" si="11"/>
        <v>14.285714285714285</v>
      </c>
      <c r="K24" s="40">
        <f t="shared" si="11"/>
        <v>33.333333333333329</v>
      </c>
      <c r="L24" s="40">
        <f t="shared" si="11"/>
        <v>0</v>
      </c>
      <c r="M24" s="40">
        <f t="shared" si="11"/>
        <v>0</v>
      </c>
      <c r="O24" s="40">
        <v>0</v>
      </c>
    </row>
    <row r="25" spans="1:15" ht="17.149999999999999" customHeight="1" x14ac:dyDescent="0.2">
      <c r="A25" s="26">
        <v>11</v>
      </c>
      <c r="C25" s="73" t="str">
        <f t="shared" si="1"/>
        <v>近くに知人や親せきがいない，少ないから</v>
      </c>
      <c r="D25" s="41">
        <f>VLOOKUP($A25,$B$76:$Q$105,D$74,FALSE)</f>
        <v>11</v>
      </c>
      <c r="E25" s="42">
        <f t="shared" si="2"/>
        <v>0</v>
      </c>
      <c r="F25" s="43">
        <f t="shared" si="2"/>
        <v>1</v>
      </c>
      <c r="G25" s="43">
        <f t="shared" si="2"/>
        <v>3</v>
      </c>
      <c r="H25" s="43">
        <f t="shared" si="2"/>
        <v>3</v>
      </c>
      <c r="I25" s="43">
        <f t="shared" si="2"/>
        <v>1</v>
      </c>
      <c r="J25" s="43">
        <f t="shared" si="2"/>
        <v>1</v>
      </c>
      <c r="K25" s="43">
        <f t="shared" si="2"/>
        <v>0</v>
      </c>
      <c r="L25" s="43">
        <f t="shared" si="2"/>
        <v>2</v>
      </c>
      <c r="M25" s="43">
        <f t="shared" si="2"/>
        <v>0</v>
      </c>
      <c r="O25" s="43">
        <f t="shared" si="2"/>
        <v>0</v>
      </c>
    </row>
    <row r="26" spans="1:15" ht="17.149999999999999" customHeight="1" x14ac:dyDescent="0.2">
      <c r="C26" s="74" t="e">
        <f t="shared" si="1"/>
        <v>#N/A</v>
      </c>
      <c r="D26" s="38">
        <f>D25/D$5*100</f>
        <v>11.956521739130435</v>
      </c>
      <c r="E26" s="39">
        <f t="shared" ref="E26:M26" si="12">E25/E$5*100</f>
        <v>0</v>
      </c>
      <c r="F26" s="40">
        <f t="shared" si="12"/>
        <v>5.5555555555555554</v>
      </c>
      <c r="G26" s="40">
        <f t="shared" si="12"/>
        <v>16.666666666666664</v>
      </c>
      <c r="H26" s="40">
        <f t="shared" si="12"/>
        <v>23.076923076923077</v>
      </c>
      <c r="I26" s="40">
        <f t="shared" si="12"/>
        <v>6.25</v>
      </c>
      <c r="J26" s="40">
        <f t="shared" si="12"/>
        <v>14.285714285714285</v>
      </c>
      <c r="K26" s="40">
        <f t="shared" si="12"/>
        <v>0</v>
      </c>
      <c r="L26" s="40">
        <f t="shared" si="12"/>
        <v>20</v>
      </c>
      <c r="M26" s="40">
        <f t="shared" si="12"/>
        <v>0</v>
      </c>
      <c r="O26" s="40">
        <v>0</v>
      </c>
    </row>
    <row r="27" spans="1:15" ht="17.149999999999999" customHeight="1" x14ac:dyDescent="0.2">
      <c r="A27" s="26">
        <v>12</v>
      </c>
      <c r="C27" s="73" t="str">
        <f t="shared" si="1"/>
        <v>高齢者福祉がよくないから</v>
      </c>
      <c r="D27" s="41">
        <f>VLOOKUP($A27,$B$76:$Q$105,D$74,FALSE)</f>
        <v>3</v>
      </c>
      <c r="E27" s="42">
        <f t="shared" si="2"/>
        <v>0</v>
      </c>
      <c r="F27" s="43">
        <f t="shared" si="2"/>
        <v>0</v>
      </c>
      <c r="G27" s="43">
        <f t="shared" si="2"/>
        <v>0</v>
      </c>
      <c r="H27" s="43">
        <f t="shared" si="2"/>
        <v>0</v>
      </c>
      <c r="I27" s="43">
        <f t="shared" si="2"/>
        <v>0</v>
      </c>
      <c r="J27" s="43">
        <f t="shared" si="2"/>
        <v>1</v>
      </c>
      <c r="K27" s="43">
        <f t="shared" si="2"/>
        <v>0</v>
      </c>
      <c r="L27" s="43">
        <f t="shared" si="2"/>
        <v>1</v>
      </c>
      <c r="M27" s="43">
        <f t="shared" si="2"/>
        <v>1</v>
      </c>
      <c r="O27" s="43">
        <f t="shared" si="2"/>
        <v>0</v>
      </c>
    </row>
    <row r="28" spans="1:15" ht="17.149999999999999" customHeight="1" x14ac:dyDescent="0.2">
      <c r="C28" s="74" t="e">
        <f t="shared" si="1"/>
        <v>#N/A</v>
      </c>
      <c r="D28" s="38">
        <f>D27/D$5*100</f>
        <v>3.2608695652173911</v>
      </c>
      <c r="E28" s="39">
        <f t="shared" ref="E28:M28" si="13">E27/E$5*100</f>
        <v>0</v>
      </c>
      <c r="F28" s="40">
        <f t="shared" si="13"/>
        <v>0</v>
      </c>
      <c r="G28" s="40">
        <f t="shared" si="13"/>
        <v>0</v>
      </c>
      <c r="H28" s="40">
        <f t="shared" si="13"/>
        <v>0</v>
      </c>
      <c r="I28" s="40">
        <f t="shared" si="13"/>
        <v>0</v>
      </c>
      <c r="J28" s="40">
        <f t="shared" si="13"/>
        <v>14.285714285714285</v>
      </c>
      <c r="K28" s="40">
        <f t="shared" si="13"/>
        <v>0</v>
      </c>
      <c r="L28" s="40">
        <f t="shared" si="13"/>
        <v>10</v>
      </c>
      <c r="M28" s="40">
        <f t="shared" si="13"/>
        <v>33.333333333333329</v>
      </c>
      <c r="O28" s="40">
        <v>0</v>
      </c>
    </row>
    <row r="29" spans="1:15" ht="17.149999999999999" customHeight="1" x14ac:dyDescent="0.2">
      <c r="A29" s="26">
        <v>13</v>
      </c>
      <c r="C29" s="73" t="str">
        <f t="shared" si="1"/>
        <v>自然環境がよくないから</v>
      </c>
      <c r="D29" s="41">
        <f>VLOOKUP($A29,$B$76:$Q$105,D$74,FALSE)</f>
        <v>4</v>
      </c>
      <c r="E29" s="42">
        <f t="shared" si="2"/>
        <v>0</v>
      </c>
      <c r="F29" s="43">
        <f t="shared" si="2"/>
        <v>2</v>
      </c>
      <c r="G29" s="43">
        <f t="shared" si="2"/>
        <v>1</v>
      </c>
      <c r="H29" s="43">
        <f t="shared" si="2"/>
        <v>0</v>
      </c>
      <c r="I29" s="43">
        <f t="shared" si="2"/>
        <v>0</v>
      </c>
      <c r="J29" s="43">
        <f t="shared" si="2"/>
        <v>0</v>
      </c>
      <c r="K29" s="43">
        <f t="shared" si="2"/>
        <v>1</v>
      </c>
      <c r="L29" s="43">
        <f t="shared" si="2"/>
        <v>0</v>
      </c>
      <c r="M29" s="43">
        <f t="shared" si="2"/>
        <v>0</v>
      </c>
      <c r="O29" s="43">
        <f t="shared" si="2"/>
        <v>0</v>
      </c>
    </row>
    <row r="30" spans="1:15" ht="17.149999999999999" customHeight="1" x14ac:dyDescent="0.2">
      <c r="C30" s="74" t="e">
        <f t="shared" si="1"/>
        <v>#N/A</v>
      </c>
      <c r="D30" s="38">
        <f>D29/D$5*100</f>
        <v>4.3478260869565215</v>
      </c>
      <c r="E30" s="39">
        <f t="shared" ref="E30:M30" si="14">E29/E$5*100</f>
        <v>0</v>
      </c>
      <c r="F30" s="40">
        <f t="shared" si="14"/>
        <v>11.111111111111111</v>
      </c>
      <c r="G30" s="40">
        <f t="shared" si="14"/>
        <v>5.5555555555555554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33.333333333333329</v>
      </c>
      <c r="L30" s="40">
        <f t="shared" si="14"/>
        <v>0</v>
      </c>
      <c r="M30" s="40">
        <f t="shared" si="14"/>
        <v>0</v>
      </c>
      <c r="O30" s="40">
        <v>0</v>
      </c>
    </row>
    <row r="31" spans="1:15" ht="17.149999999999999" customHeight="1" x14ac:dyDescent="0.2">
      <c r="A31" s="26">
        <v>14</v>
      </c>
      <c r="C31" s="73" t="str">
        <f t="shared" si="1"/>
        <v>日常の買い物が不便だから</v>
      </c>
      <c r="D31" s="41">
        <f>VLOOKUP($A31,$B$76:$Q$105,D$74,FALSE)</f>
        <v>10</v>
      </c>
      <c r="E31" s="42">
        <f t="shared" si="2"/>
        <v>0</v>
      </c>
      <c r="F31" s="43">
        <f t="shared" si="2"/>
        <v>1</v>
      </c>
      <c r="G31" s="43">
        <f t="shared" si="2"/>
        <v>3</v>
      </c>
      <c r="H31" s="43">
        <f t="shared" si="2"/>
        <v>2</v>
      </c>
      <c r="I31" s="43">
        <f t="shared" si="2"/>
        <v>1</v>
      </c>
      <c r="J31" s="43">
        <f t="shared" si="2"/>
        <v>1</v>
      </c>
      <c r="K31" s="43">
        <f t="shared" si="2"/>
        <v>1</v>
      </c>
      <c r="L31" s="43">
        <f t="shared" si="2"/>
        <v>1</v>
      </c>
      <c r="M31" s="43">
        <f t="shared" si="2"/>
        <v>0</v>
      </c>
      <c r="O31" s="43">
        <f t="shared" si="2"/>
        <v>0</v>
      </c>
    </row>
    <row r="32" spans="1:15" ht="17.149999999999999" customHeight="1" x14ac:dyDescent="0.2">
      <c r="C32" s="74" t="e">
        <f t="shared" si="1"/>
        <v>#N/A</v>
      </c>
      <c r="D32" s="38">
        <f>D31/D$5*100</f>
        <v>10.869565217391305</v>
      </c>
      <c r="E32" s="39">
        <f t="shared" ref="E32:M32" si="15">E31/E$5*100</f>
        <v>0</v>
      </c>
      <c r="F32" s="40">
        <f t="shared" si="15"/>
        <v>5.5555555555555554</v>
      </c>
      <c r="G32" s="40">
        <f t="shared" si="15"/>
        <v>16.666666666666664</v>
      </c>
      <c r="H32" s="40">
        <f t="shared" si="15"/>
        <v>15.384615384615385</v>
      </c>
      <c r="I32" s="40">
        <f t="shared" si="15"/>
        <v>6.25</v>
      </c>
      <c r="J32" s="40">
        <f t="shared" si="15"/>
        <v>14.285714285714285</v>
      </c>
      <c r="K32" s="40">
        <f t="shared" si="15"/>
        <v>33.333333333333329</v>
      </c>
      <c r="L32" s="40">
        <f t="shared" si="15"/>
        <v>10</v>
      </c>
      <c r="M32" s="40">
        <f t="shared" si="15"/>
        <v>0</v>
      </c>
      <c r="O32" s="40">
        <v>0</v>
      </c>
    </row>
    <row r="33" spans="1:15" ht="17.149999999999999" customHeight="1" x14ac:dyDescent="0.2">
      <c r="A33" s="26">
        <v>15</v>
      </c>
      <c r="C33" s="73" t="str">
        <f t="shared" si="1"/>
        <v>公共施設が不足しているから</v>
      </c>
      <c r="D33" s="41">
        <f>VLOOKUP($A33,$B$76:$Q$105,D$74,FALSE)</f>
        <v>9</v>
      </c>
      <c r="E33" s="42">
        <f t="shared" si="2"/>
        <v>0</v>
      </c>
      <c r="F33" s="43">
        <f t="shared" si="2"/>
        <v>2</v>
      </c>
      <c r="G33" s="43">
        <f t="shared" si="2"/>
        <v>3</v>
      </c>
      <c r="H33" s="43">
        <f t="shared" si="2"/>
        <v>1</v>
      </c>
      <c r="I33" s="43">
        <f t="shared" si="2"/>
        <v>1</v>
      </c>
      <c r="J33" s="43">
        <f t="shared" si="2"/>
        <v>2</v>
      </c>
      <c r="K33" s="43">
        <f t="shared" si="2"/>
        <v>0</v>
      </c>
      <c r="L33" s="43">
        <f t="shared" si="2"/>
        <v>0</v>
      </c>
      <c r="M33" s="43">
        <f t="shared" si="2"/>
        <v>0</v>
      </c>
      <c r="O33" s="43">
        <f t="shared" si="2"/>
        <v>0</v>
      </c>
    </row>
    <row r="34" spans="1:15" ht="17.149999999999999" customHeight="1" x14ac:dyDescent="0.2">
      <c r="C34" s="74" t="e">
        <f t="shared" si="1"/>
        <v>#N/A</v>
      </c>
      <c r="D34" s="38">
        <f>D33/D$5*100</f>
        <v>9.7826086956521738</v>
      </c>
      <c r="E34" s="39">
        <f t="shared" ref="E34:M34" si="16">E33/E$5*100</f>
        <v>0</v>
      </c>
      <c r="F34" s="40">
        <f t="shared" si="16"/>
        <v>11.111111111111111</v>
      </c>
      <c r="G34" s="40">
        <f t="shared" si="16"/>
        <v>16.666666666666664</v>
      </c>
      <c r="H34" s="40">
        <f t="shared" si="16"/>
        <v>7.6923076923076925</v>
      </c>
      <c r="I34" s="40">
        <f t="shared" si="16"/>
        <v>6.25</v>
      </c>
      <c r="J34" s="40">
        <f t="shared" si="16"/>
        <v>28.571428571428569</v>
      </c>
      <c r="K34" s="40">
        <f t="shared" si="16"/>
        <v>0</v>
      </c>
      <c r="L34" s="40">
        <f t="shared" si="16"/>
        <v>0</v>
      </c>
      <c r="M34" s="40">
        <f t="shared" si="16"/>
        <v>0</v>
      </c>
      <c r="O34" s="40">
        <v>0</v>
      </c>
    </row>
    <row r="35" spans="1:15" ht="17.149999999999999" customHeight="1" x14ac:dyDescent="0.2">
      <c r="A35" s="26">
        <v>16</v>
      </c>
      <c r="C35" s="73" t="str">
        <f t="shared" si="1"/>
        <v>道路などの都市基盤が整っていないから</v>
      </c>
      <c r="D35" s="41">
        <f>VLOOKUP($A35,$B$76:$Q$105,D$74,FALSE)</f>
        <v>5</v>
      </c>
      <c r="E35" s="42">
        <f t="shared" si="2"/>
        <v>0</v>
      </c>
      <c r="F35" s="43">
        <f t="shared" si="2"/>
        <v>0</v>
      </c>
      <c r="G35" s="43">
        <f t="shared" si="2"/>
        <v>0</v>
      </c>
      <c r="H35" s="43">
        <f t="shared" si="2"/>
        <v>1</v>
      </c>
      <c r="I35" s="43">
        <f t="shared" si="2"/>
        <v>2</v>
      </c>
      <c r="J35" s="43">
        <f t="shared" si="2"/>
        <v>0</v>
      </c>
      <c r="K35" s="43">
        <f t="shared" si="2"/>
        <v>0</v>
      </c>
      <c r="L35" s="43">
        <f t="shared" si="2"/>
        <v>2</v>
      </c>
      <c r="M35" s="43">
        <f t="shared" si="2"/>
        <v>0</v>
      </c>
      <c r="O35" s="43">
        <f t="shared" si="2"/>
        <v>0</v>
      </c>
    </row>
    <row r="36" spans="1:15" ht="17.149999999999999" customHeight="1" x14ac:dyDescent="0.2">
      <c r="C36" s="74" t="e">
        <f t="shared" si="1"/>
        <v>#N/A</v>
      </c>
      <c r="D36" s="38">
        <f>D35/D$5*100</f>
        <v>5.4347826086956523</v>
      </c>
      <c r="E36" s="39">
        <f t="shared" ref="E36:M36" si="17">E35/E$5*100</f>
        <v>0</v>
      </c>
      <c r="F36" s="40">
        <f t="shared" si="17"/>
        <v>0</v>
      </c>
      <c r="G36" s="40">
        <f t="shared" si="17"/>
        <v>0</v>
      </c>
      <c r="H36" s="40">
        <f t="shared" si="17"/>
        <v>7.6923076923076925</v>
      </c>
      <c r="I36" s="40">
        <f t="shared" si="17"/>
        <v>12.5</v>
      </c>
      <c r="J36" s="40">
        <f t="shared" si="17"/>
        <v>0</v>
      </c>
      <c r="K36" s="40">
        <f t="shared" si="17"/>
        <v>0</v>
      </c>
      <c r="L36" s="40">
        <f t="shared" si="17"/>
        <v>20</v>
      </c>
      <c r="M36" s="40">
        <f t="shared" si="17"/>
        <v>0</v>
      </c>
      <c r="O36" s="40">
        <v>0</v>
      </c>
    </row>
    <row r="37" spans="1:15" ht="17.149999999999999" customHeight="1" x14ac:dyDescent="0.2">
      <c r="A37" s="26">
        <v>17</v>
      </c>
      <c r="C37" s="73" t="str">
        <f t="shared" si="1"/>
        <v>教育環境がよくないから</v>
      </c>
      <c r="D37" s="41">
        <f>VLOOKUP($A37,$B$76:$Q$105,D$74,FALSE)</f>
        <v>0</v>
      </c>
      <c r="E37" s="42">
        <f t="shared" si="2"/>
        <v>0</v>
      </c>
      <c r="F37" s="43">
        <f t="shared" si="2"/>
        <v>0</v>
      </c>
      <c r="G37" s="43">
        <f t="shared" si="2"/>
        <v>0</v>
      </c>
      <c r="H37" s="43">
        <f t="shared" si="2"/>
        <v>0</v>
      </c>
      <c r="I37" s="43">
        <f t="shared" si="2"/>
        <v>0</v>
      </c>
      <c r="J37" s="43">
        <f t="shared" si="2"/>
        <v>0</v>
      </c>
      <c r="K37" s="43">
        <f t="shared" si="2"/>
        <v>0</v>
      </c>
      <c r="L37" s="43">
        <f t="shared" si="2"/>
        <v>0</v>
      </c>
      <c r="M37" s="43">
        <f t="shared" si="2"/>
        <v>0</v>
      </c>
      <c r="O37" s="43">
        <f t="shared" si="2"/>
        <v>0</v>
      </c>
    </row>
    <row r="38" spans="1:15" ht="17.149999999999999" customHeight="1" x14ac:dyDescent="0.2">
      <c r="C38" s="74" t="e">
        <f t="shared" si="1"/>
        <v>#N/A</v>
      </c>
      <c r="D38" s="38">
        <f>D37/D$5*100</f>
        <v>0</v>
      </c>
      <c r="E38" s="39">
        <f t="shared" ref="E38:M38" si="18">E37/E$5*100</f>
        <v>0</v>
      </c>
      <c r="F38" s="40">
        <f t="shared" si="18"/>
        <v>0</v>
      </c>
      <c r="G38" s="40">
        <f t="shared" si="18"/>
        <v>0</v>
      </c>
      <c r="H38" s="40">
        <f t="shared" si="18"/>
        <v>0</v>
      </c>
      <c r="I38" s="40">
        <f t="shared" si="18"/>
        <v>0</v>
      </c>
      <c r="J38" s="40">
        <f t="shared" si="18"/>
        <v>0</v>
      </c>
      <c r="K38" s="40">
        <f t="shared" si="18"/>
        <v>0</v>
      </c>
      <c r="L38" s="40">
        <f t="shared" si="18"/>
        <v>0</v>
      </c>
      <c r="M38" s="40">
        <f t="shared" si="18"/>
        <v>0</v>
      </c>
      <c r="O38" s="40">
        <v>0</v>
      </c>
    </row>
    <row r="39" spans="1:15" ht="17.149999999999999" customHeight="1" x14ac:dyDescent="0.2">
      <c r="A39" s="26">
        <v>18</v>
      </c>
      <c r="C39" s="73" t="str">
        <f t="shared" si="1"/>
        <v>子育て環境がよくないから</v>
      </c>
      <c r="D39" s="41">
        <f>VLOOKUP($A39,$B$76:$Q$105,D$74,FALSE)</f>
        <v>4</v>
      </c>
      <c r="E39" s="42">
        <f t="shared" si="2"/>
        <v>0</v>
      </c>
      <c r="F39" s="43">
        <f t="shared" si="2"/>
        <v>2</v>
      </c>
      <c r="G39" s="43">
        <f t="shared" si="2"/>
        <v>2</v>
      </c>
      <c r="H39" s="43">
        <f t="shared" si="2"/>
        <v>0</v>
      </c>
      <c r="I39" s="43">
        <f t="shared" si="2"/>
        <v>0</v>
      </c>
      <c r="J39" s="43">
        <f t="shared" si="2"/>
        <v>0</v>
      </c>
      <c r="K39" s="43">
        <f t="shared" si="2"/>
        <v>0</v>
      </c>
      <c r="L39" s="43">
        <f t="shared" si="2"/>
        <v>0</v>
      </c>
      <c r="M39" s="43">
        <f t="shared" si="2"/>
        <v>0</v>
      </c>
      <c r="O39" s="43">
        <f t="shared" si="2"/>
        <v>0</v>
      </c>
    </row>
    <row r="40" spans="1:15" ht="17.149999999999999" customHeight="1" x14ac:dyDescent="0.2">
      <c r="C40" s="74" t="e">
        <f t="shared" si="1"/>
        <v>#N/A</v>
      </c>
      <c r="D40" s="38">
        <f>D39/D$5*100</f>
        <v>4.3478260869565215</v>
      </c>
      <c r="E40" s="39">
        <f t="shared" ref="E40:M40" si="19">E39/E$5*100</f>
        <v>0</v>
      </c>
      <c r="F40" s="40">
        <f t="shared" si="19"/>
        <v>11.111111111111111</v>
      </c>
      <c r="G40" s="40">
        <f t="shared" si="19"/>
        <v>11.111111111111111</v>
      </c>
      <c r="H40" s="40">
        <f t="shared" si="19"/>
        <v>0</v>
      </c>
      <c r="I40" s="40">
        <f t="shared" si="19"/>
        <v>0</v>
      </c>
      <c r="J40" s="40">
        <f t="shared" si="19"/>
        <v>0</v>
      </c>
      <c r="K40" s="40">
        <f t="shared" si="19"/>
        <v>0</v>
      </c>
      <c r="L40" s="40">
        <f t="shared" si="19"/>
        <v>0</v>
      </c>
      <c r="M40" s="40">
        <f t="shared" si="19"/>
        <v>0</v>
      </c>
      <c r="O40" s="40">
        <v>0</v>
      </c>
    </row>
    <row r="41" spans="1:15" ht="17.149999999999999" customHeight="1" x14ac:dyDescent="0.2">
      <c r="A41" s="26">
        <v>19</v>
      </c>
      <c r="C41" s="75" t="str">
        <f t="shared" si="1"/>
        <v>特に理由はない</v>
      </c>
      <c r="D41" s="41">
        <f>VLOOKUP($A41,$B$76:$Q$105,D$74,FALSE)</f>
        <v>4</v>
      </c>
      <c r="E41" s="42">
        <f t="shared" si="2"/>
        <v>0</v>
      </c>
      <c r="F41" s="43">
        <f t="shared" si="2"/>
        <v>2</v>
      </c>
      <c r="G41" s="43">
        <f t="shared" si="2"/>
        <v>0</v>
      </c>
      <c r="H41" s="43">
        <f t="shared" si="2"/>
        <v>0</v>
      </c>
      <c r="I41" s="43">
        <f t="shared" si="2"/>
        <v>1</v>
      </c>
      <c r="J41" s="43">
        <f t="shared" si="2"/>
        <v>0</v>
      </c>
      <c r="K41" s="43">
        <f t="shared" si="2"/>
        <v>0</v>
      </c>
      <c r="L41" s="43">
        <f t="shared" si="2"/>
        <v>1</v>
      </c>
      <c r="M41" s="43">
        <f t="shared" si="2"/>
        <v>0</v>
      </c>
      <c r="O41" s="43">
        <f t="shared" si="2"/>
        <v>0</v>
      </c>
    </row>
    <row r="42" spans="1:15" ht="17.149999999999999" customHeight="1" x14ac:dyDescent="0.2">
      <c r="C42" s="75" t="e">
        <f t="shared" si="1"/>
        <v>#N/A</v>
      </c>
      <c r="D42" s="38">
        <f>D41/D$5*100</f>
        <v>4.3478260869565215</v>
      </c>
      <c r="E42" s="39">
        <f t="shared" ref="E42:M42" si="20">E41/E$5*100</f>
        <v>0</v>
      </c>
      <c r="F42" s="40">
        <f t="shared" si="20"/>
        <v>11.111111111111111</v>
      </c>
      <c r="G42" s="40">
        <f t="shared" si="20"/>
        <v>0</v>
      </c>
      <c r="H42" s="40">
        <f t="shared" si="20"/>
        <v>0</v>
      </c>
      <c r="I42" s="40">
        <f t="shared" si="20"/>
        <v>6.25</v>
      </c>
      <c r="J42" s="40">
        <f t="shared" si="20"/>
        <v>0</v>
      </c>
      <c r="K42" s="40">
        <f t="shared" si="20"/>
        <v>0</v>
      </c>
      <c r="L42" s="40">
        <f t="shared" si="20"/>
        <v>10</v>
      </c>
      <c r="M42" s="40">
        <f t="shared" si="20"/>
        <v>0</v>
      </c>
      <c r="O42" s="40">
        <v>0</v>
      </c>
    </row>
    <row r="43" spans="1:15" ht="17.149999999999999" customHeight="1" x14ac:dyDescent="0.2">
      <c r="A43" s="26">
        <v>20</v>
      </c>
      <c r="C43" s="75" t="str">
        <f t="shared" si="1"/>
        <v>その他</v>
      </c>
      <c r="D43" s="41">
        <f>VLOOKUP($A43,$B$76:$Q$105,D$74,FALSE)</f>
        <v>30</v>
      </c>
      <c r="E43" s="42">
        <f t="shared" si="2"/>
        <v>0</v>
      </c>
      <c r="F43" s="43">
        <f t="shared" si="2"/>
        <v>3</v>
      </c>
      <c r="G43" s="43">
        <f t="shared" si="2"/>
        <v>5</v>
      </c>
      <c r="H43" s="43">
        <f t="shared" si="2"/>
        <v>6</v>
      </c>
      <c r="I43" s="43">
        <f t="shared" si="2"/>
        <v>6</v>
      </c>
      <c r="J43" s="43">
        <f t="shared" si="2"/>
        <v>4</v>
      </c>
      <c r="K43" s="43">
        <f t="shared" si="2"/>
        <v>2</v>
      </c>
      <c r="L43" s="43">
        <f t="shared" si="2"/>
        <v>2</v>
      </c>
      <c r="M43" s="43">
        <f t="shared" si="2"/>
        <v>2</v>
      </c>
      <c r="O43" s="43">
        <f t="shared" si="2"/>
        <v>0</v>
      </c>
    </row>
    <row r="44" spans="1:15" ht="17.149999999999999" customHeight="1" x14ac:dyDescent="0.2">
      <c r="C44" s="75" t="e">
        <f t="shared" si="1"/>
        <v>#N/A</v>
      </c>
      <c r="D44" s="38">
        <f>D43/D$5*100</f>
        <v>32.608695652173914</v>
      </c>
      <c r="E44" s="39">
        <f t="shared" ref="E44:M44" si="21">E43/E$5*100</f>
        <v>0</v>
      </c>
      <c r="F44" s="40">
        <f t="shared" si="21"/>
        <v>16.666666666666664</v>
      </c>
      <c r="G44" s="40">
        <f t="shared" si="21"/>
        <v>27.777777777777779</v>
      </c>
      <c r="H44" s="40">
        <f t="shared" si="21"/>
        <v>46.153846153846153</v>
      </c>
      <c r="I44" s="40">
        <f t="shared" si="21"/>
        <v>37.5</v>
      </c>
      <c r="J44" s="40">
        <f t="shared" si="21"/>
        <v>57.142857142857139</v>
      </c>
      <c r="K44" s="40">
        <f t="shared" si="21"/>
        <v>66.666666666666657</v>
      </c>
      <c r="L44" s="40">
        <f t="shared" si="21"/>
        <v>20</v>
      </c>
      <c r="M44" s="40">
        <f t="shared" si="21"/>
        <v>66.666666666666657</v>
      </c>
      <c r="O44" s="40">
        <v>0</v>
      </c>
    </row>
    <row r="45" spans="1:15" ht="17.149999999999999" customHeight="1" x14ac:dyDescent="0.2">
      <c r="A45" s="26">
        <v>21</v>
      </c>
      <c r="C45" s="75" t="s">
        <v>98</v>
      </c>
      <c r="D45" s="44">
        <f>VLOOKUP($A45,$B$76:$Q$105,D$74,FALSE)</f>
        <v>1</v>
      </c>
      <c r="E45" s="45">
        <f t="shared" si="2"/>
        <v>0</v>
      </c>
      <c r="F45" s="46">
        <f t="shared" si="2"/>
        <v>0</v>
      </c>
      <c r="G45" s="46">
        <f t="shared" si="2"/>
        <v>0</v>
      </c>
      <c r="H45" s="46">
        <f t="shared" si="2"/>
        <v>0</v>
      </c>
      <c r="I45" s="46">
        <f t="shared" si="2"/>
        <v>0</v>
      </c>
      <c r="J45" s="46">
        <f t="shared" si="2"/>
        <v>0</v>
      </c>
      <c r="K45" s="46">
        <f t="shared" si="2"/>
        <v>0</v>
      </c>
      <c r="L45" s="46">
        <f t="shared" si="2"/>
        <v>1</v>
      </c>
      <c r="M45" s="46">
        <f t="shared" si="2"/>
        <v>0</v>
      </c>
      <c r="O45" s="46">
        <f t="shared" si="2"/>
        <v>0</v>
      </c>
    </row>
    <row r="46" spans="1:15" ht="17.149999999999999" customHeight="1" x14ac:dyDescent="0.2">
      <c r="C46" s="75"/>
      <c r="D46" s="47">
        <f>D45/D$5*100</f>
        <v>1.0869565217391304</v>
      </c>
      <c r="E46" s="48">
        <f t="shared" ref="E46:M46" si="22">E45/E$5*100</f>
        <v>0</v>
      </c>
      <c r="F46" s="49">
        <f t="shared" si="22"/>
        <v>0</v>
      </c>
      <c r="G46" s="49">
        <f t="shared" si="22"/>
        <v>0</v>
      </c>
      <c r="H46" s="49">
        <f t="shared" si="22"/>
        <v>0</v>
      </c>
      <c r="I46" s="49">
        <f t="shared" si="22"/>
        <v>0</v>
      </c>
      <c r="J46" s="49">
        <f t="shared" si="22"/>
        <v>0</v>
      </c>
      <c r="K46" s="49">
        <f t="shared" si="22"/>
        <v>0</v>
      </c>
      <c r="L46" s="49">
        <f t="shared" si="22"/>
        <v>10</v>
      </c>
      <c r="M46" s="49">
        <f t="shared" si="22"/>
        <v>0</v>
      </c>
      <c r="O46" s="40">
        <v>0</v>
      </c>
    </row>
    <row r="47" spans="1:15" ht="17.149999999999999" customHeight="1" thickBot="1" x14ac:dyDescent="0.25">
      <c r="C47" s="59"/>
      <c r="D47" s="59"/>
      <c r="E47" s="59"/>
      <c r="F47" s="60"/>
      <c r="G47" s="61"/>
      <c r="H47" s="62"/>
      <c r="I47" s="62"/>
      <c r="J47" s="62"/>
      <c r="K47" s="62"/>
      <c r="L47" s="62"/>
      <c r="M47" s="63" t="s">
        <v>55</v>
      </c>
    </row>
    <row r="48" spans="1:15" ht="17.149999999999999" customHeight="1" thickBot="1" x14ac:dyDescent="0.25">
      <c r="C48" s="59"/>
      <c r="D48" s="59"/>
      <c r="E48" s="59"/>
      <c r="F48" s="60"/>
      <c r="G48" s="64" t="s">
        <v>56</v>
      </c>
      <c r="H48" s="65"/>
      <c r="I48" s="60"/>
      <c r="J48" s="60"/>
      <c r="K48" s="60"/>
      <c r="L48" s="64" t="s">
        <v>57</v>
      </c>
      <c r="M48" s="66"/>
    </row>
    <row r="70" spans="2:21" x14ac:dyDescent="0.2">
      <c r="C70" s="26" t="s">
        <v>138</v>
      </c>
      <c r="D70" s="68">
        <f>MAX(D7,D9,D11,D13,D15,D17,D19,D21,D23,D25,D27,D29,D31,D33,D35,D37,D39)</f>
        <v>23</v>
      </c>
      <c r="E70" s="68">
        <f t="shared" ref="E70:M70" si="23">MAX(E7,E9,E11,E13,E15,E17,E19,E21,E23,E25,E27,E29,E31,E33,E35,E37,E39)</f>
        <v>2</v>
      </c>
      <c r="F70" s="68">
        <f t="shared" si="23"/>
        <v>9</v>
      </c>
      <c r="G70" s="68">
        <f t="shared" si="23"/>
        <v>7</v>
      </c>
      <c r="H70" s="68">
        <f t="shared" si="23"/>
        <v>5</v>
      </c>
      <c r="I70" s="68">
        <f t="shared" si="23"/>
        <v>4</v>
      </c>
      <c r="J70" s="68">
        <f t="shared" si="23"/>
        <v>2</v>
      </c>
      <c r="K70" s="68">
        <f t="shared" si="23"/>
        <v>1</v>
      </c>
      <c r="L70" s="68">
        <f t="shared" si="23"/>
        <v>3</v>
      </c>
      <c r="M70" s="68">
        <f t="shared" si="23"/>
        <v>2</v>
      </c>
      <c r="N70" s="68">
        <v>1</v>
      </c>
      <c r="O70" s="68">
        <f>MAX(O7,O9,O11,O13,O15,O17,O19,O21,O23,O25,O27,O29,O31,O33,O35,O37,O39)</f>
        <v>0</v>
      </c>
      <c r="P70" s="68">
        <f t="shared" ref="P70:U70" si="24">MAX(P7,P9,P11,P13,P15,P17,P19,P21,P23,P25,P27,P29,P31,P33,P35,P37,P39,P41,P43,P45,P47,P49,P51,P53,P55,P57)</f>
        <v>0</v>
      </c>
      <c r="Q70" s="68">
        <f t="shared" si="24"/>
        <v>0</v>
      </c>
      <c r="R70" s="68">
        <f t="shared" si="24"/>
        <v>0</v>
      </c>
      <c r="S70" s="68">
        <f t="shared" si="24"/>
        <v>0</v>
      </c>
      <c r="T70" s="68">
        <f t="shared" si="24"/>
        <v>0</v>
      </c>
      <c r="U70" s="68">
        <f t="shared" si="24"/>
        <v>0</v>
      </c>
    </row>
    <row r="71" spans="2:21" x14ac:dyDescent="0.2">
      <c r="C71" s="26" t="s">
        <v>139</v>
      </c>
      <c r="D71" s="68">
        <f>MAX(D8,D10,D12,D14,D16,D18,D20,D22,D24,D26,D28,D30,D32,D34,D36,D38,D40)</f>
        <v>25</v>
      </c>
      <c r="E71" s="68">
        <f t="shared" ref="E71:M71" si="25">MAX(E8,E10,E12,E14,E16,E18,E20,E22,E24,E26,E28,E30,E32,E34,E36,E38,E40)</f>
        <v>50</v>
      </c>
      <c r="F71" s="68">
        <f t="shared" si="25"/>
        <v>50</v>
      </c>
      <c r="G71" s="68">
        <f t="shared" si="25"/>
        <v>38.888888888888893</v>
      </c>
      <c r="H71" s="68">
        <f t="shared" si="25"/>
        <v>38.461538461538467</v>
      </c>
      <c r="I71" s="68">
        <f t="shared" si="25"/>
        <v>25</v>
      </c>
      <c r="J71" s="68">
        <f t="shared" si="25"/>
        <v>28.571428571428569</v>
      </c>
      <c r="K71" s="68">
        <f t="shared" si="25"/>
        <v>33.333333333333329</v>
      </c>
      <c r="L71" s="68">
        <f t="shared" si="25"/>
        <v>30</v>
      </c>
      <c r="M71" s="68">
        <f t="shared" si="25"/>
        <v>66.666666666666657</v>
      </c>
      <c r="N71" s="68">
        <v>1</v>
      </c>
      <c r="O71" s="68">
        <f>MAX(O8,O10,O12,O14,O16,O18,O20,O22,O24,O26,O28,O30,O32,O34,O36,O38,O40)</f>
        <v>0</v>
      </c>
      <c r="P71" s="68">
        <f t="shared" ref="P71:U71" si="26">MAX(P31,P33,P35,P37,P39,P41,P43,P45,P47,P49,P51,P53,P55,P57)</f>
        <v>0</v>
      </c>
      <c r="Q71" s="68">
        <f t="shared" si="26"/>
        <v>0</v>
      </c>
      <c r="R71" s="68">
        <f t="shared" si="26"/>
        <v>0</v>
      </c>
      <c r="S71" s="68">
        <f t="shared" si="26"/>
        <v>0</v>
      </c>
      <c r="T71" s="68">
        <f t="shared" si="26"/>
        <v>0</v>
      </c>
      <c r="U71" s="68">
        <f t="shared" si="26"/>
        <v>0</v>
      </c>
    </row>
    <row r="72" spans="2:21" x14ac:dyDescent="0.2">
      <c r="C72" s="26" t="s">
        <v>140</v>
      </c>
      <c r="D72" s="68">
        <f>LARGE(_xlfn.VSTACK(D7,D9,D11,D13,D15,D17,D19,D21,D23,D25,D27,D29,D31,D33,D35,D37,D39),2)</f>
        <v>20</v>
      </c>
      <c r="E72" s="68">
        <f t="shared" ref="E72:M72" si="27">LARGE(_xlfn.VSTACK(E7,E9,E11,E13,E15,E17,E19,E21,E23,E25,E27,E29,E31,E33,E35,E37,E39),2)</f>
        <v>2</v>
      </c>
      <c r="F72" s="68">
        <f t="shared" si="27"/>
        <v>6</v>
      </c>
      <c r="G72" s="68">
        <f t="shared" si="27"/>
        <v>4</v>
      </c>
      <c r="H72" s="68">
        <f t="shared" si="27"/>
        <v>3</v>
      </c>
      <c r="I72" s="68">
        <f t="shared" si="27"/>
        <v>3</v>
      </c>
      <c r="J72" s="68">
        <f t="shared" si="27"/>
        <v>1</v>
      </c>
      <c r="K72" s="68">
        <f t="shared" si="27"/>
        <v>1</v>
      </c>
      <c r="L72" s="68">
        <f t="shared" si="27"/>
        <v>3</v>
      </c>
      <c r="M72" s="68">
        <f t="shared" si="27"/>
        <v>1</v>
      </c>
      <c r="N72" s="68">
        <v>1</v>
      </c>
      <c r="O72" s="68">
        <f>LARGE(_xlfn.VSTACK(O7,O9,O11,O13,O15,O17,O19,O21,O23,O25,O27,O29,O31,O33,O35,O37,O39),2)</f>
        <v>0</v>
      </c>
      <c r="P72" s="68" t="e">
        <f t="shared" ref="P72:U73" si="28">LARGE(_xlfn.VSTACK(P30,P32,P34,P36,P38,P40,P42,P44,P46,P48,P50,P52,P54,P56),2)</f>
        <v>#NUM!</v>
      </c>
      <c r="Q72" s="68" t="e">
        <f t="shared" si="28"/>
        <v>#NUM!</v>
      </c>
      <c r="R72" s="68" t="e">
        <f t="shared" si="28"/>
        <v>#NUM!</v>
      </c>
      <c r="S72" s="68" t="e">
        <f t="shared" si="28"/>
        <v>#NUM!</v>
      </c>
      <c r="T72" s="68" t="e">
        <f t="shared" si="28"/>
        <v>#NUM!</v>
      </c>
      <c r="U72" s="68" t="e">
        <f t="shared" si="28"/>
        <v>#NUM!</v>
      </c>
    </row>
    <row r="73" spans="2:21" x14ac:dyDescent="0.2">
      <c r="C73" s="26" t="s">
        <v>139</v>
      </c>
      <c r="D73" s="68">
        <f>LARGE(_xlfn.VSTACK(D8,D10,D12,D14,D16,D18,D20,D22,D24,D26,D28,D30,D32,D34,D36,D38,D40),2)</f>
        <v>21.739130434782609</v>
      </c>
      <c r="E73" s="68">
        <f t="shared" ref="E73:M73" si="29">LARGE(_xlfn.VSTACK(E8,E10,E12,E14,E16,E18,E20,E22,E24,E26,E28,E30,E32,E34,E36,E38,E40),2)</f>
        <v>50</v>
      </c>
      <c r="F73" s="68">
        <f t="shared" si="29"/>
        <v>33.333333333333329</v>
      </c>
      <c r="G73" s="68">
        <f t="shared" si="29"/>
        <v>22.222222222222221</v>
      </c>
      <c r="H73" s="68">
        <f t="shared" si="29"/>
        <v>23.076923076923077</v>
      </c>
      <c r="I73" s="68">
        <f t="shared" si="29"/>
        <v>18.75</v>
      </c>
      <c r="J73" s="68">
        <f t="shared" si="29"/>
        <v>14.285714285714285</v>
      </c>
      <c r="K73" s="68">
        <f t="shared" si="29"/>
        <v>33.333333333333329</v>
      </c>
      <c r="L73" s="68">
        <f t="shared" si="29"/>
        <v>30</v>
      </c>
      <c r="M73" s="68">
        <f t="shared" si="29"/>
        <v>33.333333333333329</v>
      </c>
      <c r="N73" s="68">
        <v>1</v>
      </c>
      <c r="O73" s="68">
        <f>LARGE(_xlfn.VSTACK(O8,O10,O12,O14,O16,O18,O20,O22,O24,O26,O28,O30,O32,O34,O36,O38,O40),2)</f>
        <v>0</v>
      </c>
      <c r="P73" s="68" t="e">
        <f t="shared" si="28"/>
        <v>#NUM!</v>
      </c>
      <c r="Q73" s="68" t="e">
        <f t="shared" si="28"/>
        <v>#NUM!</v>
      </c>
      <c r="R73" s="68" t="e">
        <f t="shared" si="28"/>
        <v>#NUM!</v>
      </c>
      <c r="S73" s="68" t="e">
        <f t="shared" si="28"/>
        <v>#NUM!</v>
      </c>
      <c r="T73" s="68" t="e">
        <f t="shared" si="28"/>
        <v>#NUM!</v>
      </c>
      <c r="U73" s="68" t="e">
        <f t="shared" si="28"/>
        <v>#NUM!</v>
      </c>
    </row>
    <row r="74" spans="2:21" x14ac:dyDescent="0.2">
      <c r="C74" s="26">
        <v>2</v>
      </c>
      <c r="D74" s="26">
        <v>3</v>
      </c>
      <c r="E74" s="26">
        <v>4</v>
      </c>
      <c r="F74" s="26">
        <v>5</v>
      </c>
      <c r="G74" s="26">
        <v>6</v>
      </c>
      <c r="H74" s="26">
        <v>7</v>
      </c>
      <c r="I74" s="26">
        <v>8</v>
      </c>
      <c r="J74" s="26">
        <v>9</v>
      </c>
      <c r="K74" s="26">
        <v>10</v>
      </c>
      <c r="L74" s="26">
        <v>11</v>
      </c>
      <c r="M74" s="26">
        <v>12</v>
      </c>
      <c r="N74" s="68">
        <v>1</v>
      </c>
      <c r="O74" s="26">
        <v>14</v>
      </c>
      <c r="P74" s="26">
        <v>15</v>
      </c>
      <c r="Q74" s="26">
        <v>16</v>
      </c>
      <c r="R74" s="26">
        <v>17</v>
      </c>
      <c r="S74" s="26">
        <v>18</v>
      </c>
    </row>
    <row r="75" spans="2:21" s="67" customFormat="1" x14ac:dyDescent="0.2">
      <c r="D75" s="67" t="s">
        <v>141</v>
      </c>
      <c r="E75" s="67" t="s">
        <v>12</v>
      </c>
      <c r="F75" s="67" t="s">
        <v>13</v>
      </c>
      <c r="G75" s="67" t="s">
        <v>14</v>
      </c>
      <c r="H75" s="67" t="s">
        <v>15</v>
      </c>
      <c r="I75" s="67" t="s">
        <v>16</v>
      </c>
      <c r="J75" s="67" t="s">
        <v>17</v>
      </c>
      <c r="K75" s="67" t="s">
        <v>18</v>
      </c>
      <c r="L75" s="67" t="s">
        <v>19</v>
      </c>
      <c r="M75" s="67" t="s">
        <v>20</v>
      </c>
      <c r="O75" s="67" t="s">
        <v>135</v>
      </c>
    </row>
    <row r="76" spans="2:21" x14ac:dyDescent="0.2">
      <c r="B76" s="26">
        <v>1</v>
      </c>
      <c r="C76" s="26" t="s">
        <v>142</v>
      </c>
      <c r="D76" s="26">
        <v>92</v>
      </c>
      <c r="E76" s="26">
        <v>4</v>
      </c>
      <c r="F76" s="26">
        <v>18</v>
      </c>
      <c r="G76" s="26">
        <v>18</v>
      </c>
      <c r="H76" s="26">
        <v>13</v>
      </c>
      <c r="I76" s="26">
        <v>16</v>
      </c>
      <c r="J76" s="26">
        <v>7</v>
      </c>
      <c r="K76" s="26">
        <v>3</v>
      </c>
      <c r="L76" s="26">
        <v>10</v>
      </c>
      <c r="M76" s="26">
        <v>3</v>
      </c>
      <c r="O76" s="26">
        <v>0</v>
      </c>
    </row>
    <row r="77" spans="2:21" x14ac:dyDescent="0.2">
      <c r="B77" s="26">
        <v>2</v>
      </c>
      <c r="C77" s="26" t="s">
        <v>60</v>
      </c>
      <c r="D77" s="26">
        <v>15</v>
      </c>
      <c r="E77" s="26">
        <v>0</v>
      </c>
      <c r="F77" s="26">
        <v>1</v>
      </c>
      <c r="G77" s="26">
        <v>4</v>
      </c>
      <c r="H77" s="26">
        <v>1</v>
      </c>
      <c r="I77" s="26">
        <v>4</v>
      </c>
      <c r="J77" s="26">
        <v>0</v>
      </c>
      <c r="K77" s="26">
        <v>0</v>
      </c>
      <c r="L77" s="26">
        <v>3</v>
      </c>
      <c r="M77" s="26">
        <v>2</v>
      </c>
      <c r="O77" s="26">
        <v>0</v>
      </c>
    </row>
    <row r="78" spans="2:21" x14ac:dyDescent="0.2">
      <c r="B78" s="26">
        <v>3</v>
      </c>
      <c r="C78" s="26" t="s">
        <v>61</v>
      </c>
      <c r="D78" s="26">
        <v>10</v>
      </c>
      <c r="E78" s="26">
        <v>0</v>
      </c>
      <c r="F78" s="26">
        <v>1</v>
      </c>
      <c r="G78" s="26">
        <v>2</v>
      </c>
      <c r="H78" s="26">
        <v>3</v>
      </c>
      <c r="I78" s="26">
        <v>2</v>
      </c>
      <c r="J78" s="26">
        <v>0</v>
      </c>
      <c r="K78" s="26">
        <v>0</v>
      </c>
      <c r="L78" s="26">
        <v>2</v>
      </c>
      <c r="M78" s="26">
        <v>0</v>
      </c>
      <c r="O78" s="26">
        <v>0</v>
      </c>
    </row>
    <row r="79" spans="2:21" x14ac:dyDescent="0.2">
      <c r="B79" s="26">
        <v>4</v>
      </c>
      <c r="C79" s="26" t="s">
        <v>59</v>
      </c>
      <c r="D79" s="26">
        <v>20</v>
      </c>
      <c r="E79" s="26">
        <v>2</v>
      </c>
      <c r="F79" s="26">
        <v>9</v>
      </c>
      <c r="G79" s="26">
        <v>3</v>
      </c>
      <c r="H79" s="26">
        <v>3</v>
      </c>
      <c r="I79" s="26">
        <v>3</v>
      </c>
      <c r="J79" s="26">
        <v>0</v>
      </c>
      <c r="K79" s="26">
        <v>0</v>
      </c>
      <c r="L79" s="26">
        <v>0</v>
      </c>
      <c r="M79" s="26">
        <v>0</v>
      </c>
      <c r="O79" s="26">
        <v>0</v>
      </c>
    </row>
    <row r="80" spans="2:21" x14ac:dyDescent="0.2">
      <c r="B80" s="26">
        <v>5</v>
      </c>
      <c r="C80" s="26" t="s">
        <v>58</v>
      </c>
      <c r="D80" s="26">
        <v>23</v>
      </c>
      <c r="E80" s="26">
        <v>2</v>
      </c>
      <c r="F80" s="26">
        <v>6</v>
      </c>
      <c r="G80" s="26">
        <v>7</v>
      </c>
      <c r="H80" s="26">
        <v>5</v>
      </c>
      <c r="I80" s="26">
        <v>2</v>
      </c>
      <c r="J80" s="26">
        <v>1</v>
      </c>
      <c r="K80" s="26">
        <v>0</v>
      </c>
      <c r="L80" s="26">
        <v>0</v>
      </c>
      <c r="M80" s="26">
        <v>0</v>
      </c>
      <c r="O80" s="26">
        <v>0</v>
      </c>
    </row>
    <row r="81" spans="2:15" x14ac:dyDescent="0.2">
      <c r="B81" s="26">
        <v>6</v>
      </c>
      <c r="C81" s="26" t="s">
        <v>65</v>
      </c>
      <c r="D81" s="26">
        <v>12</v>
      </c>
      <c r="E81" s="26">
        <v>0</v>
      </c>
      <c r="F81" s="26">
        <v>1</v>
      </c>
      <c r="G81" s="26">
        <v>3</v>
      </c>
      <c r="H81" s="26">
        <v>1</v>
      </c>
      <c r="I81" s="26">
        <v>3</v>
      </c>
      <c r="J81" s="26">
        <v>0</v>
      </c>
      <c r="K81" s="26">
        <v>1</v>
      </c>
      <c r="L81" s="26">
        <v>3</v>
      </c>
      <c r="M81" s="26">
        <v>0</v>
      </c>
      <c r="O81" s="26">
        <v>0</v>
      </c>
    </row>
    <row r="82" spans="2:15" x14ac:dyDescent="0.2">
      <c r="B82" s="26">
        <v>7</v>
      </c>
      <c r="C82" s="26" t="s">
        <v>64</v>
      </c>
      <c r="D82" s="26">
        <v>1</v>
      </c>
      <c r="E82" s="26">
        <v>0</v>
      </c>
      <c r="F82" s="26">
        <v>0</v>
      </c>
      <c r="G82" s="26">
        <v>0</v>
      </c>
      <c r="H82" s="26">
        <v>1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O82" s="26">
        <v>0</v>
      </c>
    </row>
    <row r="83" spans="2:15" x14ac:dyDescent="0.2">
      <c r="B83" s="26">
        <v>8</v>
      </c>
      <c r="C83" s="26" t="s">
        <v>66</v>
      </c>
      <c r="D83" s="26">
        <v>6</v>
      </c>
      <c r="E83" s="26">
        <v>0</v>
      </c>
      <c r="F83" s="26">
        <v>0</v>
      </c>
      <c r="G83" s="26">
        <v>2</v>
      </c>
      <c r="H83" s="26">
        <v>3</v>
      </c>
      <c r="I83" s="26">
        <v>0</v>
      </c>
      <c r="J83" s="26">
        <v>1</v>
      </c>
      <c r="K83" s="26">
        <v>0</v>
      </c>
      <c r="L83" s="26">
        <v>0</v>
      </c>
      <c r="M83" s="26">
        <v>0</v>
      </c>
      <c r="O83" s="26">
        <v>0</v>
      </c>
    </row>
    <row r="84" spans="2:15" x14ac:dyDescent="0.2">
      <c r="B84" s="26">
        <v>9</v>
      </c>
      <c r="C84" s="26" t="s">
        <v>72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O84" s="26">
        <v>0</v>
      </c>
    </row>
    <row r="85" spans="2:15" x14ac:dyDescent="0.2">
      <c r="B85" s="26">
        <v>10</v>
      </c>
      <c r="C85" s="26" t="s">
        <v>73</v>
      </c>
      <c r="D85" s="26">
        <v>3</v>
      </c>
      <c r="E85" s="26">
        <v>0</v>
      </c>
      <c r="F85" s="26">
        <v>0</v>
      </c>
      <c r="G85" s="26">
        <v>1</v>
      </c>
      <c r="H85" s="26">
        <v>0</v>
      </c>
      <c r="I85" s="26">
        <v>0</v>
      </c>
      <c r="J85" s="26">
        <v>1</v>
      </c>
      <c r="K85" s="26">
        <v>1</v>
      </c>
      <c r="L85" s="26">
        <v>0</v>
      </c>
      <c r="M85" s="26">
        <v>0</v>
      </c>
      <c r="O85" s="26">
        <v>0</v>
      </c>
    </row>
    <row r="86" spans="2:15" x14ac:dyDescent="0.2">
      <c r="B86" s="26">
        <v>11</v>
      </c>
      <c r="C86" s="26" t="s">
        <v>62</v>
      </c>
      <c r="D86" s="26">
        <v>11</v>
      </c>
      <c r="E86" s="26">
        <v>0</v>
      </c>
      <c r="F86" s="26">
        <v>1</v>
      </c>
      <c r="G86" s="26">
        <v>3</v>
      </c>
      <c r="H86" s="26">
        <v>3</v>
      </c>
      <c r="I86" s="26">
        <v>1</v>
      </c>
      <c r="J86" s="26">
        <v>1</v>
      </c>
      <c r="K86" s="26">
        <v>0</v>
      </c>
      <c r="L86" s="26">
        <v>2</v>
      </c>
      <c r="M86" s="26">
        <v>0</v>
      </c>
      <c r="O86" s="26">
        <v>0</v>
      </c>
    </row>
    <row r="87" spans="2:15" x14ac:dyDescent="0.2">
      <c r="B87" s="26">
        <v>12</v>
      </c>
      <c r="C87" s="26" t="s">
        <v>67</v>
      </c>
      <c r="D87" s="26">
        <v>3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1</v>
      </c>
      <c r="K87" s="26">
        <v>0</v>
      </c>
      <c r="L87" s="26">
        <v>1</v>
      </c>
      <c r="M87" s="26">
        <v>1</v>
      </c>
      <c r="O87" s="26">
        <v>0</v>
      </c>
    </row>
    <row r="88" spans="2:15" x14ac:dyDescent="0.2">
      <c r="B88" s="26">
        <v>13</v>
      </c>
      <c r="C88" s="26" t="s">
        <v>70</v>
      </c>
      <c r="D88" s="26">
        <v>4</v>
      </c>
      <c r="E88" s="26">
        <v>0</v>
      </c>
      <c r="F88" s="26">
        <v>2</v>
      </c>
      <c r="G88" s="26">
        <v>1</v>
      </c>
      <c r="H88" s="26">
        <v>0</v>
      </c>
      <c r="I88" s="26">
        <v>0</v>
      </c>
      <c r="J88" s="26">
        <v>0</v>
      </c>
      <c r="K88" s="26">
        <v>1</v>
      </c>
      <c r="L88" s="26">
        <v>0</v>
      </c>
      <c r="M88" s="26">
        <v>0</v>
      </c>
      <c r="O88" s="26">
        <v>0</v>
      </c>
    </row>
    <row r="89" spans="2:15" x14ac:dyDescent="0.2">
      <c r="B89" s="26">
        <v>14</v>
      </c>
      <c r="C89" s="26" t="s">
        <v>63</v>
      </c>
      <c r="D89" s="26">
        <v>10</v>
      </c>
      <c r="E89" s="26">
        <v>0</v>
      </c>
      <c r="F89" s="26">
        <v>1</v>
      </c>
      <c r="G89" s="26">
        <v>3</v>
      </c>
      <c r="H89" s="26">
        <v>2</v>
      </c>
      <c r="I89" s="26">
        <v>1</v>
      </c>
      <c r="J89" s="26">
        <v>1</v>
      </c>
      <c r="K89" s="26">
        <v>1</v>
      </c>
      <c r="L89" s="26">
        <v>1</v>
      </c>
      <c r="M89" s="26">
        <v>0</v>
      </c>
      <c r="O89" s="26">
        <v>0</v>
      </c>
    </row>
    <row r="90" spans="2:15" x14ac:dyDescent="0.2">
      <c r="B90" s="26">
        <v>15</v>
      </c>
      <c r="C90" s="26" t="s">
        <v>68</v>
      </c>
      <c r="D90" s="26">
        <v>9</v>
      </c>
      <c r="E90" s="26">
        <v>0</v>
      </c>
      <c r="F90" s="26">
        <v>2</v>
      </c>
      <c r="G90" s="26">
        <v>3</v>
      </c>
      <c r="H90" s="26">
        <v>1</v>
      </c>
      <c r="I90" s="26">
        <v>1</v>
      </c>
      <c r="J90" s="26">
        <v>2</v>
      </c>
      <c r="K90" s="26">
        <v>0</v>
      </c>
      <c r="L90" s="26">
        <v>0</v>
      </c>
      <c r="M90" s="26">
        <v>0</v>
      </c>
      <c r="O90" s="26">
        <v>0</v>
      </c>
    </row>
    <row r="91" spans="2:15" x14ac:dyDescent="0.2">
      <c r="B91" s="26">
        <v>16</v>
      </c>
      <c r="C91" s="26" t="s">
        <v>71</v>
      </c>
      <c r="D91" s="26">
        <v>5</v>
      </c>
      <c r="E91" s="26">
        <v>0</v>
      </c>
      <c r="F91" s="26">
        <v>0</v>
      </c>
      <c r="G91" s="26">
        <v>0</v>
      </c>
      <c r="H91" s="26">
        <v>1</v>
      </c>
      <c r="I91" s="26">
        <v>2</v>
      </c>
      <c r="J91" s="26">
        <v>0</v>
      </c>
      <c r="K91" s="26">
        <v>0</v>
      </c>
      <c r="L91" s="26">
        <v>2</v>
      </c>
      <c r="M91" s="26">
        <v>0</v>
      </c>
      <c r="O91" s="26">
        <v>0</v>
      </c>
    </row>
    <row r="92" spans="2:15" x14ac:dyDescent="0.2">
      <c r="B92" s="26">
        <v>17</v>
      </c>
      <c r="C92" s="26" t="s">
        <v>69</v>
      </c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O92" s="26">
        <v>0</v>
      </c>
    </row>
    <row r="93" spans="2:15" x14ac:dyDescent="0.2">
      <c r="B93" s="26">
        <v>18</v>
      </c>
      <c r="C93" s="26" t="s">
        <v>74</v>
      </c>
      <c r="D93" s="26">
        <v>4</v>
      </c>
      <c r="E93" s="26">
        <v>0</v>
      </c>
      <c r="F93" s="26">
        <v>2</v>
      </c>
      <c r="G93" s="26">
        <v>2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O93" s="26">
        <v>0</v>
      </c>
    </row>
    <row r="94" spans="2:15" x14ac:dyDescent="0.2">
      <c r="B94" s="26">
        <v>19</v>
      </c>
      <c r="C94" s="26" t="s">
        <v>51</v>
      </c>
      <c r="D94" s="26">
        <v>4</v>
      </c>
      <c r="E94" s="26">
        <v>0</v>
      </c>
      <c r="F94" s="26">
        <v>2</v>
      </c>
      <c r="G94" s="26">
        <v>0</v>
      </c>
      <c r="H94" s="26">
        <v>0</v>
      </c>
      <c r="I94" s="26">
        <v>1</v>
      </c>
      <c r="J94" s="26">
        <v>0</v>
      </c>
      <c r="K94" s="26">
        <v>0</v>
      </c>
      <c r="L94" s="26">
        <v>1</v>
      </c>
      <c r="M94" s="26">
        <v>0</v>
      </c>
      <c r="O94" s="26">
        <v>0</v>
      </c>
    </row>
    <row r="95" spans="2:15" x14ac:dyDescent="0.2">
      <c r="B95" s="26">
        <v>20</v>
      </c>
      <c r="C95" s="26" t="s">
        <v>52</v>
      </c>
      <c r="D95" s="26">
        <v>30</v>
      </c>
      <c r="E95" s="26">
        <v>0</v>
      </c>
      <c r="F95" s="26">
        <v>3</v>
      </c>
      <c r="G95" s="26">
        <v>5</v>
      </c>
      <c r="H95" s="26">
        <v>6</v>
      </c>
      <c r="I95" s="26">
        <v>6</v>
      </c>
      <c r="J95" s="26">
        <v>4</v>
      </c>
      <c r="K95" s="26">
        <v>2</v>
      </c>
      <c r="L95" s="26">
        <v>2</v>
      </c>
      <c r="M95" s="26">
        <v>2</v>
      </c>
      <c r="O95" s="26">
        <v>0</v>
      </c>
    </row>
    <row r="96" spans="2:15" x14ac:dyDescent="0.2">
      <c r="B96" s="26">
        <v>21</v>
      </c>
      <c r="C96" s="26" t="s">
        <v>135</v>
      </c>
      <c r="D96" s="26">
        <v>1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1</v>
      </c>
      <c r="M96" s="26">
        <v>0</v>
      </c>
      <c r="O96" s="26">
        <v>0</v>
      </c>
    </row>
    <row r="97" spans="2:2" x14ac:dyDescent="0.2">
      <c r="B97" s="26">
        <v>22</v>
      </c>
    </row>
    <row r="98" spans="2:2" x14ac:dyDescent="0.2">
      <c r="B98" s="26">
        <v>23</v>
      </c>
    </row>
    <row r="99" spans="2:2" x14ac:dyDescent="0.2">
      <c r="B99" s="26">
        <v>24</v>
      </c>
    </row>
    <row r="100" spans="2:2" x14ac:dyDescent="0.2">
      <c r="B100" s="26">
        <v>25</v>
      </c>
    </row>
    <row r="101" spans="2:2" x14ac:dyDescent="0.2">
      <c r="B101" s="26">
        <v>26</v>
      </c>
    </row>
    <row r="102" spans="2:2" x14ac:dyDescent="0.2">
      <c r="B102" s="26">
        <v>27</v>
      </c>
    </row>
    <row r="103" spans="2:2" x14ac:dyDescent="0.2">
      <c r="B103" s="26">
        <v>28</v>
      </c>
    </row>
    <row r="104" spans="2:2" x14ac:dyDescent="0.2">
      <c r="B104" s="26">
        <v>29</v>
      </c>
    </row>
    <row r="105" spans="2:2" x14ac:dyDescent="0.2">
      <c r="B105" s="26">
        <v>30</v>
      </c>
    </row>
    <row r="106" spans="2:2" x14ac:dyDescent="0.2">
      <c r="B106" s="26">
        <v>31</v>
      </c>
    </row>
    <row r="107" spans="2:2" x14ac:dyDescent="0.2">
      <c r="B107" s="26">
        <v>32</v>
      </c>
    </row>
    <row r="108" spans="2:2" x14ac:dyDescent="0.2">
      <c r="B108" s="26">
        <v>33</v>
      </c>
    </row>
    <row r="109" spans="2:2" x14ac:dyDescent="0.2">
      <c r="B109" s="26">
        <v>34</v>
      </c>
    </row>
    <row r="110" spans="2:2" x14ac:dyDescent="0.2">
      <c r="B110" s="26">
        <v>35</v>
      </c>
    </row>
    <row r="111" spans="2:2" x14ac:dyDescent="0.2">
      <c r="B111" s="26">
        <v>36</v>
      </c>
    </row>
    <row r="112" spans="2:2" x14ac:dyDescent="0.2">
      <c r="B112" s="26">
        <v>37</v>
      </c>
    </row>
    <row r="113" spans="2:2" x14ac:dyDescent="0.2">
      <c r="B113" s="26">
        <v>38</v>
      </c>
    </row>
    <row r="114" spans="2:2" x14ac:dyDescent="0.2">
      <c r="B114" s="26">
        <v>39</v>
      </c>
    </row>
    <row r="115" spans="2:2" x14ac:dyDescent="0.2">
      <c r="B115" s="26">
        <v>40</v>
      </c>
    </row>
    <row r="116" spans="2:2" x14ac:dyDescent="0.2">
      <c r="B116" s="26">
        <v>41</v>
      </c>
    </row>
  </sheetData>
  <mergeCells count="21">
    <mergeCell ref="C23:C24"/>
    <mergeCell ref="C25:C26"/>
    <mergeCell ref="C41:C42"/>
    <mergeCell ref="C43:C44"/>
    <mergeCell ref="C27:C28"/>
    <mergeCell ref="C45:C46"/>
    <mergeCell ref="C29:C30"/>
    <mergeCell ref="C31:C32"/>
    <mergeCell ref="C33:C34"/>
    <mergeCell ref="C35:C36"/>
    <mergeCell ref="C37:C38"/>
    <mergeCell ref="C39:C40"/>
    <mergeCell ref="C15:C16"/>
    <mergeCell ref="C17:C18"/>
    <mergeCell ref="C19:C20"/>
    <mergeCell ref="C21:C22"/>
    <mergeCell ref="C5:C6"/>
    <mergeCell ref="C7:C8"/>
    <mergeCell ref="C9:C10"/>
    <mergeCell ref="C11:C12"/>
    <mergeCell ref="C13:C14"/>
  </mergeCells>
  <phoneticPr fontId="6"/>
  <conditionalFormatting sqref="D7:M40">
    <cfRule type="cellIs" dxfId="7" priority="1" operator="equal">
      <formula>D$71</formula>
    </cfRule>
    <cfRule type="cellIs" dxfId="6" priority="2" operator="equal">
      <formula>D$70</formula>
    </cfRule>
    <cfRule type="cellIs" dxfId="5" priority="3" operator="equal">
      <formula>D$73</formula>
    </cfRule>
    <cfRule type="cellIs" dxfId="4" priority="4" operator="equal">
      <formula>D$72</formula>
    </cfRule>
  </conditionalFormatting>
  <pageMargins left="0.7" right="0.7" top="0.75" bottom="0.75" header="0.3" footer="0.3"/>
  <pageSetup paperSize="9" orientation="portrait" r:id="rId1"/>
  <ignoredErrors>
    <ignoredError sqref="D8:M46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96"/>
  <sheetViews>
    <sheetView tabSelected="1" zoomScaleNormal="100" workbookViewId="0">
      <selection activeCell="K48" sqref="K48"/>
    </sheetView>
  </sheetViews>
  <sheetFormatPr defaultColWidth="9" defaultRowHeight="14" x14ac:dyDescent="0.2"/>
  <cols>
    <col min="1" max="2" width="9" style="26"/>
    <col min="3" max="3" width="32.58203125" style="26" customWidth="1"/>
    <col min="4" max="4" width="9.25" style="26" customWidth="1"/>
    <col min="5" max="9" width="15.58203125" style="26" customWidth="1"/>
    <col min="10" max="10" width="9" style="26"/>
    <col min="11" max="11" width="15.75" style="26" customWidth="1"/>
    <col min="12" max="16384" width="9" style="26"/>
  </cols>
  <sheetData>
    <row r="1" spans="1:12" x14ac:dyDescent="0.2">
      <c r="C1" s="2" t="s">
        <v>96</v>
      </c>
    </row>
    <row r="4" spans="1:12" ht="36" customHeight="1" thickBot="1" x14ac:dyDescent="0.25">
      <c r="C4" s="27" t="s">
        <v>53</v>
      </c>
      <c r="D4" s="69" t="s">
        <v>54</v>
      </c>
      <c r="E4" s="29" t="s">
        <v>22</v>
      </c>
      <c r="F4" s="30" t="s">
        <v>23</v>
      </c>
      <c r="G4" s="25" t="s">
        <v>99</v>
      </c>
      <c r="H4" s="25" t="s">
        <v>100</v>
      </c>
      <c r="I4" s="30" t="s">
        <v>24</v>
      </c>
      <c r="K4" s="30" t="s">
        <v>8</v>
      </c>
    </row>
    <row r="5" spans="1:12" ht="17.149999999999999" customHeight="1" x14ac:dyDescent="0.2">
      <c r="A5" s="26">
        <v>1</v>
      </c>
      <c r="C5" s="76" t="s">
        <v>97</v>
      </c>
      <c r="D5" s="52">
        <f>VLOOKUP($A5,$B$76:$M$105,D$74,FALSE)</f>
        <v>92</v>
      </c>
      <c r="E5" s="32">
        <f t="shared" ref="E5:I5" si="0">VLOOKUP($A5,$B$76:$M$105,E$74,FALSE)</f>
        <v>21</v>
      </c>
      <c r="F5" s="33">
        <f t="shared" si="0"/>
        <v>17</v>
      </c>
      <c r="G5" s="33">
        <f t="shared" si="0"/>
        <v>17</v>
      </c>
      <c r="H5" s="33">
        <f t="shared" si="0"/>
        <v>13</v>
      </c>
      <c r="I5" s="33">
        <f t="shared" si="0"/>
        <v>24</v>
      </c>
      <c r="J5" s="72"/>
      <c r="K5" s="54">
        <f>VLOOKUP($A5,$B$76:$M$105,K$74,FALSE)</f>
        <v>0</v>
      </c>
    </row>
    <row r="6" spans="1:12" ht="17.149999999999999" customHeight="1" thickBot="1" x14ac:dyDescent="0.25">
      <c r="C6" s="77"/>
      <c r="D6" s="55">
        <v>100</v>
      </c>
      <c r="E6" s="56">
        <v>100</v>
      </c>
      <c r="F6" s="57">
        <v>100</v>
      </c>
      <c r="G6" s="57">
        <v>100</v>
      </c>
      <c r="H6" s="57">
        <v>100</v>
      </c>
      <c r="I6" s="57">
        <v>100</v>
      </c>
      <c r="J6" s="71"/>
      <c r="K6" s="57">
        <v>100</v>
      </c>
    </row>
    <row r="7" spans="1:12" ht="17.149999999999999" customHeight="1" x14ac:dyDescent="0.2">
      <c r="A7" s="26">
        <v>2</v>
      </c>
      <c r="C7" s="76" t="str">
        <f t="shared" ref="C7:C44" si="1">VLOOKUP($A7,$B$76:$Q$105,C$74,FALSE)</f>
        <v>家族構成や家族の状況が変わったから</v>
      </c>
      <c r="D7" s="34">
        <f>VLOOKUP($A7,$B$76:$Q$105,D$74,FALSE)</f>
        <v>15</v>
      </c>
      <c r="E7" s="35">
        <f t="shared" ref="E7:K7" si="2">VLOOKUP($A7,$B$76:$Q$105,E$74,FALSE)</f>
        <v>2</v>
      </c>
      <c r="F7" s="36">
        <f t="shared" si="2"/>
        <v>3</v>
      </c>
      <c r="G7" s="36">
        <f t="shared" si="2"/>
        <v>1</v>
      </c>
      <c r="H7" s="36">
        <f t="shared" si="2"/>
        <v>2</v>
      </c>
      <c r="I7" s="36">
        <f t="shared" si="2"/>
        <v>7</v>
      </c>
      <c r="K7" s="36">
        <f t="shared" si="2"/>
        <v>0</v>
      </c>
      <c r="L7" s="37"/>
    </row>
    <row r="8" spans="1:12" ht="17.149999999999999" customHeight="1" x14ac:dyDescent="0.2">
      <c r="C8" s="74" t="e">
        <f t="shared" si="1"/>
        <v>#N/A</v>
      </c>
      <c r="D8" s="38">
        <f>D7/D$5*100</f>
        <v>16.304347826086957</v>
      </c>
      <c r="E8" s="39">
        <f t="shared" ref="E8:I8" si="3">E7/E$5*100</f>
        <v>9.5238095238095237</v>
      </c>
      <c r="F8" s="40">
        <f t="shared" si="3"/>
        <v>17.647058823529413</v>
      </c>
      <c r="G8" s="40">
        <f t="shared" si="3"/>
        <v>5.8823529411764701</v>
      </c>
      <c r="H8" s="40">
        <f t="shared" si="3"/>
        <v>15.384615384615385</v>
      </c>
      <c r="I8" s="40">
        <f t="shared" si="3"/>
        <v>29.166666666666668</v>
      </c>
      <c r="K8" s="40">
        <v>0</v>
      </c>
    </row>
    <row r="9" spans="1:12" ht="17.149999999999999" customHeight="1" x14ac:dyDescent="0.2">
      <c r="A9" s="26">
        <v>3</v>
      </c>
      <c r="C9" s="73" t="str">
        <f t="shared" si="1"/>
        <v>家賃や地価が高いから</v>
      </c>
      <c r="D9" s="41">
        <f>VLOOKUP($A9,$B$76:$Q$105,D$74,FALSE)</f>
        <v>10</v>
      </c>
      <c r="E9" s="42">
        <f t="shared" ref="E9:K45" si="4">VLOOKUP($A9,$B$76:$Q$105,E$74,FALSE)</f>
        <v>3</v>
      </c>
      <c r="F9" s="43">
        <f t="shared" si="4"/>
        <v>1</v>
      </c>
      <c r="G9" s="43">
        <f t="shared" si="4"/>
        <v>2</v>
      </c>
      <c r="H9" s="43">
        <f t="shared" si="4"/>
        <v>0</v>
      </c>
      <c r="I9" s="43">
        <f t="shared" si="4"/>
        <v>4</v>
      </c>
      <c r="K9" s="43">
        <f t="shared" si="4"/>
        <v>0</v>
      </c>
    </row>
    <row r="10" spans="1:12" ht="17.149999999999999" customHeight="1" x14ac:dyDescent="0.2">
      <c r="C10" s="74" t="e">
        <f t="shared" si="1"/>
        <v>#N/A</v>
      </c>
      <c r="D10" s="38">
        <f>D9/D$5*100</f>
        <v>10.869565217391305</v>
      </c>
      <c r="E10" s="39">
        <f t="shared" ref="E10:I24" si="5">E9/E$5*100</f>
        <v>14.285714285714285</v>
      </c>
      <c r="F10" s="40">
        <f t="shared" si="5"/>
        <v>5.8823529411764701</v>
      </c>
      <c r="G10" s="40">
        <f t="shared" si="5"/>
        <v>11.76470588235294</v>
      </c>
      <c r="H10" s="40">
        <f t="shared" si="5"/>
        <v>0</v>
      </c>
      <c r="I10" s="40">
        <f t="shared" si="5"/>
        <v>16.666666666666664</v>
      </c>
      <c r="K10" s="40">
        <v>0</v>
      </c>
    </row>
    <row r="11" spans="1:12" ht="17.149999999999999" customHeight="1" x14ac:dyDescent="0.2">
      <c r="A11" s="26">
        <v>4</v>
      </c>
      <c r="C11" s="73" t="str">
        <f t="shared" si="1"/>
        <v>仕事の都合で</v>
      </c>
      <c r="D11" s="41">
        <f>VLOOKUP($A11,$B$76:$Q$105,D$74,FALSE)</f>
        <v>20</v>
      </c>
      <c r="E11" s="42">
        <f t="shared" si="4"/>
        <v>6</v>
      </c>
      <c r="F11" s="43">
        <f t="shared" si="4"/>
        <v>5</v>
      </c>
      <c r="G11" s="43">
        <f t="shared" si="4"/>
        <v>4</v>
      </c>
      <c r="H11" s="43">
        <f t="shared" si="4"/>
        <v>0</v>
      </c>
      <c r="I11" s="43">
        <f t="shared" si="4"/>
        <v>5</v>
      </c>
      <c r="K11" s="43">
        <f t="shared" si="4"/>
        <v>0</v>
      </c>
    </row>
    <row r="12" spans="1:12" ht="17.149999999999999" customHeight="1" x14ac:dyDescent="0.2">
      <c r="C12" s="74" t="e">
        <f t="shared" si="1"/>
        <v>#N/A</v>
      </c>
      <c r="D12" s="38">
        <f>D11/D$5*100</f>
        <v>21.739130434782609</v>
      </c>
      <c r="E12" s="39">
        <f t="shared" si="5"/>
        <v>28.571428571428569</v>
      </c>
      <c r="F12" s="40">
        <f t="shared" si="5"/>
        <v>29.411764705882355</v>
      </c>
      <c r="G12" s="40">
        <f t="shared" si="5"/>
        <v>23.52941176470588</v>
      </c>
      <c r="H12" s="40">
        <f t="shared" si="5"/>
        <v>0</v>
      </c>
      <c r="I12" s="40">
        <f t="shared" si="5"/>
        <v>20.833333333333336</v>
      </c>
      <c r="K12" s="40">
        <v>0</v>
      </c>
    </row>
    <row r="13" spans="1:12" ht="17.149999999999999" customHeight="1" x14ac:dyDescent="0.2">
      <c r="A13" s="26">
        <v>5</v>
      </c>
      <c r="C13" s="73" t="str">
        <f t="shared" si="1"/>
        <v>通勤・通学など交通が不便だから</v>
      </c>
      <c r="D13" s="41">
        <f>VLOOKUP($A13,$B$76:$Q$105,D$74,FALSE)</f>
        <v>23</v>
      </c>
      <c r="E13" s="42">
        <f t="shared" si="4"/>
        <v>2</v>
      </c>
      <c r="F13" s="43">
        <f t="shared" si="4"/>
        <v>6</v>
      </c>
      <c r="G13" s="43">
        <f t="shared" si="4"/>
        <v>7</v>
      </c>
      <c r="H13" s="43">
        <f t="shared" si="4"/>
        <v>5</v>
      </c>
      <c r="I13" s="43">
        <f t="shared" si="4"/>
        <v>3</v>
      </c>
      <c r="K13" s="43">
        <f t="shared" si="4"/>
        <v>0</v>
      </c>
    </row>
    <row r="14" spans="1:12" ht="17.149999999999999" customHeight="1" x14ac:dyDescent="0.2">
      <c r="C14" s="74" t="e">
        <f t="shared" si="1"/>
        <v>#N/A</v>
      </c>
      <c r="D14" s="38">
        <f>D13/D$5*100</f>
        <v>25</v>
      </c>
      <c r="E14" s="39">
        <f t="shared" si="5"/>
        <v>9.5238095238095237</v>
      </c>
      <c r="F14" s="40">
        <f t="shared" si="5"/>
        <v>35.294117647058826</v>
      </c>
      <c r="G14" s="40">
        <f t="shared" si="5"/>
        <v>41.17647058823529</v>
      </c>
      <c r="H14" s="40">
        <f t="shared" si="5"/>
        <v>38.461538461538467</v>
      </c>
      <c r="I14" s="40">
        <f t="shared" si="5"/>
        <v>12.5</v>
      </c>
      <c r="K14" s="40">
        <v>0</v>
      </c>
    </row>
    <row r="15" spans="1:12" ht="17.149999999999999" customHeight="1" x14ac:dyDescent="0.2">
      <c r="A15" s="26">
        <v>6</v>
      </c>
      <c r="C15" s="73" t="str">
        <f t="shared" si="1"/>
        <v>市内の交通が不便だから</v>
      </c>
      <c r="D15" s="41">
        <f>VLOOKUP($A15,$B$76:$Q$105,D$74,FALSE)</f>
        <v>12</v>
      </c>
      <c r="E15" s="42">
        <f t="shared" si="4"/>
        <v>3</v>
      </c>
      <c r="F15" s="43">
        <f t="shared" si="4"/>
        <v>2</v>
      </c>
      <c r="G15" s="43">
        <f t="shared" si="4"/>
        <v>3</v>
      </c>
      <c r="H15" s="43">
        <f t="shared" si="4"/>
        <v>0</v>
      </c>
      <c r="I15" s="43">
        <f t="shared" si="4"/>
        <v>4</v>
      </c>
      <c r="K15" s="43">
        <f t="shared" si="4"/>
        <v>0</v>
      </c>
    </row>
    <row r="16" spans="1:12" ht="17.149999999999999" customHeight="1" x14ac:dyDescent="0.2">
      <c r="C16" s="74" t="e">
        <f t="shared" si="1"/>
        <v>#N/A</v>
      </c>
      <c r="D16" s="38">
        <f>D15/D$5*100</f>
        <v>13.043478260869565</v>
      </c>
      <c r="E16" s="39">
        <f t="shared" si="5"/>
        <v>14.285714285714285</v>
      </c>
      <c r="F16" s="40">
        <f t="shared" si="5"/>
        <v>11.76470588235294</v>
      </c>
      <c r="G16" s="40">
        <f t="shared" si="5"/>
        <v>17.647058823529413</v>
      </c>
      <c r="H16" s="40">
        <f t="shared" si="5"/>
        <v>0</v>
      </c>
      <c r="I16" s="40">
        <f t="shared" si="5"/>
        <v>16.666666666666664</v>
      </c>
      <c r="K16" s="40">
        <v>0</v>
      </c>
    </row>
    <row r="17" spans="1:11" ht="17.149999999999999" customHeight="1" x14ac:dyDescent="0.2">
      <c r="A17" s="26">
        <v>7</v>
      </c>
      <c r="C17" s="73" t="str">
        <f t="shared" si="1"/>
        <v>地震などの災害への備えに不安があるから</v>
      </c>
      <c r="D17" s="41">
        <f>VLOOKUP($A17,$B$76:$Q$105,D$74,FALSE)</f>
        <v>1</v>
      </c>
      <c r="E17" s="42">
        <f t="shared" si="4"/>
        <v>0</v>
      </c>
      <c r="F17" s="43">
        <f t="shared" si="4"/>
        <v>0</v>
      </c>
      <c r="G17" s="43">
        <f t="shared" si="4"/>
        <v>0</v>
      </c>
      <c r="H17" s="43">
        <f t="shared" si="4"/>
        <v>0</v>
      </c>
      <c r="I17" s="43">
        <f t="shared" si="4"/>
        <v>1</v>
      </c>
      <c r="K17" s="43">
        <f t="shared" si="4"/>
        <v>0</v>
      </c>
    </row>
    <row r="18" spans="1:11" ht="17.149999999999999" customHeight="1" x14ac:dyDescent="0.2">
      <c r="C18" s="74" t="e">
        <f t="shared" si="1"/>
        <v>#N/A</v>
      </c>
      <c r="D18" s="38">
        <f>D17/D$5*100</f>
        <v>1.0869565217391304</v>
      </c>
      <c r="E18" s="39">
        <f t="shared" si="5"/>
        <v>0</v>
      </c>
      <c r="F18" s="40">
        <f t="shared" si="5"/>
        <v>0</v>
      </c>
      <c r="G18" s="40">
        <f t="shared" si="5"/>
        <v>0</v>
      </c>
      <c r="H18" s="40">
        <f t="shared" si="5"/>
        <v>0</v>
      </c>
      <c r="I18" s="40">
        <f t="shared" si="5"/>
        <v>4.1666666666666661</v>
      </c>
      <c r="K18" s="40">
        <v>0</v>
      </c>
    </row>
    <row r="19" spans="1:11" ht="17.149999999999999" customHeight="1" x14ac:dyDescent="0.2">
      <c r="A19" s="26">
        <v>8</v>
      </c>
      <c r="C19" s="73" t="str">
        <f t="shared" si="1"/>
        <v>浸水被害への備えに不安があるから</v>
      </c>
      <c r="D19" s="41">
        <f>VLOOKUP($A19,$B$76:$Q$105,D$74,FALSE)</f>
        <v>6</v>
      </c>
      <c r="E19" s="42">
        <f t="shared" si="4"/>
        <v>3</v>
      </c>
      <c r="F19" s="43">
        <f t="shared" si="4"/>
        <v>0</v>
      </c>
      <c r="G19" s="43">
        <f t="shared" si="4"/>
        <v>0</v>
      </c>
      <c r="H19" s="43">
        <f t="shared" si="4"/>
        <v>2</v>
      </c>
      <c r="I19" s="43">
        <f t="shared" si="4"/>
        <v>1</v>
      </c>
      <c r="K19" s="43">
        <f t="shared" si="4"/>
        <v>0</v>
      </c>
    </row>
    <row r="20" spans="1:11" ht="17.149999999999999" customHeight="1" x14ac:dyDescent="0.2">
      <c r="C20" s="74" t="e">
        <f t="shared" si="1"/>
        <v>#N/A</v>
      </c>
      <c r="D20" s="38">
        <f>D19/D$5*100</f>
        <v>6.5217391304347823</v>
      </c>
      <c r="E20" s="39">
        <f t="shared" si="5"/>
        <v>14.285714285714285</v>
      </c>
      <c r="F20" s="40">
        <f t="shared" si="5"/>
        <v>0</v>
      </c>
      <c r="G20" s="40">
        <f t="shared" si="5"/>
        <v>0</v>
      </c>
      <c r="H20" s="40">
        <f t="shared" si="5"/>
        <v>15.384615384615385</v>
      </c>
      <c r="I20" s="40">
        <f t="shared" si="5"/>
        <v>4.1666666666666661</v>
      </c>
      <c r="K20" s="40">
        <v>0</v>
      </c>
    </row>
    <row r="21" spans="1:11" ht="17.149999999999999" customHeight="1" x14ac:dyDescent="0.2">
      <c r="A21" s="26">
        <v>9</v>
      </c>
      <c r="C21" s="73" t="str">
        <f t="shared" si="1"/>
        <v>土砂災害への備えに不安があるから</v>
      </c>
      <c r="D21" s="41">
        <f>VLOOKUP($A21,$B$76:$Q$105,D$74,FALSE)</f>
        <v>0</v>
      </c>
      <c r="E21" s="42">
        <f t="shared" si="4"/>
        <v>0</v>
      </c>
      <c r="F21" s="43">
        <f t="shared" si="4"/>
        <v>0</v>
      </c>
      <c r="G21" s="43">
        <f t="shared" si="4"/>
        <v>0</v>
      </c>
      <c r="H21" s="43">
        <f t="shared" si="4"/>
        <v>0</v>
      </c>
      <c r="I21" s="43">
        <f t="shared" si="4"/>
        <v>0</v>
      </c>
      <c r="K21" s="43">
        <f t="shared" si="4"/>
        <v>0</v>
      </c>
    </row>
    <row r="22" spans="1:11" ht="17.149999999999999" customHeight="1" x14ac:dyDescent="0.2">
      <c r="C22" s="74" t="e">
        <f t="shared" si="1"/>
        <v>#N/A</v>
      </c>
      <c r="D22" s="38">
        <f>D21/D$5*100</f>
        <v>0</v>
      </c>
      <c r="E22" s="39">
        <f t="shared" si="5"/>
        <v>0</v>
      </c>
      <c r="F22" s="40">
        <f t="shared" si="5"/>
        <v>0</v>
      </c>
      <c r="G22" s="40">
        <f t="shared" si="5"/>
        <v>0</v>
      </c>
      <c r="H22" s="40">
        <f t="shared" si="5"/>
        <v>0</v>
      </c>
      <c r="I22" s="40">
        <f t="shared" si="5"/>
        <v>0</v>
      </c>
      <c r="K22" s="40">
        <v>0</v>
      </c>
    </row>
    <row r="23" spans="1:11" ht="17.149999999999999" customHeight="1" x14ac:dyDescent="0.2">
      <c r="A23" s="26">
        <v>10</v>
      </c>
      <c r="C23" s="73" t="str">
        <f t="shared" si="1"/>
        <v>治安の面で不安があるから</v>
      </c>
      <c r="D23" s="41">
        <f>VLOOKUP($A23,$B$76:$Q$105,D$74,FALSE)</f>
        <v>3</v>
      </c>
      <c r="E23" s="42">
        <f t="shared" si="4"/>
        <v>1</v>
      </c>
      <c r="F23" s="43">
        <f t="shared" si="4"/>
        <v>0</v>
      </c>
      <c r="G23" s="43">
        <f t="shared" si="4"/>
        <v>1</v>
      </c>
      <c r="H23" s="43">
        <f t="shared" si="4"/>
        <v>1</v>
      </c>
      <c r="I23" s="43">
        <f t="shared" si="4"/>
        <v>0</v>
      </c>
      <c r="K23" s="43">
        <f t="shared" si="4"/>
        <v>0</v>
      </c>
    </row>
    <row r="24" spans="1:11" ht="17.149999999999999" customHeight="1" x14ac:dyDescent="0.2">
      <c r="C24" s="74" t="e">
        <f t="shared" si="1"/>
        <v>#N/A</v>
      </c>
      <c r="D24" s="38">
        <f>D23/D$5*100</f>
        <v>3.2608695652173911</v>
      </c>
      <c r="E24" s="39">
        <f t="shared" si="5"/>
        <v>4.7619047619047619</v>
      </c>
      <c r="F24" s="40">
        <f t="shared" si="5"/>
        <v>0</v>
      </c>
      <c r="G24" s="40">
        <f t="shared" si="5"/>
        <v>5.8823529411764701</v>
      </c>
      <c r="H24" s="40">
        <f t="shared" si="5"/>
        <v>7.6923076923076925</v>
      </c>
      <c r="I24" s="40">
        <f t="shared" si="5"/>
        <v>0</v>
      </c>
      <c r="K24" s="40">
        <v>0</v>
      </c>
    </row>
    <row r="25" spans="1:11" ht="17.149999999999999" customHeight="1" x14ac:dyDescent="0.2">
      <c r="A25" s="26">
        <v>11</v>
      </c>
      <c r="C25" s="73" t="str">
        <f t="shared" si="1"/>
        <v>近くに知人や親せきがいない，少ないから</v>
      </c>
      <c r="D25" s="41">
        <f>VLOOKUP($A25,$B$76:$Q$105,D$74,FALSE)</f>
        <v>11</v>
      </c>
      <c r="E25" s="42">
        <f t="shared" si="4"/>
        <v>1</v>
      </c>
      <c r="F25" s="43">
        <f t="shared" si="4"/>
        <v>2</v>
      </c>
      <c r="G25" s="43">
        <f t="shared" si="4"/>
        <v>2</v>
      </c>
      <c r="H25" s="43">
        <f t="shared" si="4"/>
        <v>1</v>
      </c>
      <c r="I25" s="43">
        <f t="shared" si="4"/>
        <v>5</v>
      </c>
      <c r="K25" s="43">
        <f t="shared" si="4"/>
        <v>0</v>
      </c>
    </row>
    <row r="26" spans="1:11" ht="17.149999999999999" customHeight="1" x14ac:dyDescent="0.2">
      <c r="C26" s="74" t="e">
        <f t="shared" si="1"/>
        <v>#N/A</v>
      </c>
      <c r="D26" s="38">
        <f>D25/D$5*100</f>
        <v>11.956521739130435</v>
      </c>
      <c r="E26" s="39">
        <f t="shared" ref="E26:I40" si="6">E25/E$5*100</f>
        <v>4.7619047619047619</v>
      </c>
      <c r="F26" s="40">
        <f t="shared" si="6"/>
        <v>11.76470588235294</v>
      </c>
      <c r="G26" s="40">
        <f t="shared" si="6"/>
        <v>11.76470588235294</v>
      </c>
      <c r="H26" s="40">
        <f t="shared" si="6"/>
        <v>7.6923076923076925</v>
      </c>
      <c r="I26" s="40">
        <f t="shared" si="6"/>
        <v>20.833333333333336</v>
      </c>
      <c r="K26" s="40">
        <v>0</v>
      </c>
    </row>
    <row r="27" spans="1:11" ht="17.149999999999999" customHeight="1" x14ac:dyDescent="0.2">
      <c r="A27" s="26">
        <v>12</v>
      </c>
      <c r="C27" s="73" t="str">
        <f t="shared" si="1"/>
        <v>高齢者福祉がよくないから</v>
      </c>
      <c r="D27" s="41">
        <f>VLOOKUP($A27,$B$76:$Q$105,D$74,FALSE)</f>
        <v>3</v>
      </c>
      <c r="E27" s="42">
        <f t="shared" si="4"/>
        <v>1</v>
      </c>
      <c r="F27" s="43">
        <f t="shared" si="4"/>
        <v>0</v>
      </c>
      <c r="G27" s="43">
        <f t="shared" si="4"/>
        <v>1</v>
      </c>
      <c r="H27" s="43">
        <f t="shared" si="4"/>
        <v>0</v>
      </c>
      <c r="I27" s="43">
        <f t="shared" si="4"/>
        <v>1</v>
      </c>
      <c r="K27" s="43">
        <f t="shared" si="4"/>
        <v>0</v>
      </c>
    </row>
    <row r="28" spans="1:11" ht="17.149999999999999" customHeight="1" x14ac:dyDescent="0.2">
      <c r="C28" s="74" t="e">
        <f t="shared" si="1"/>
        <v>#N/A</v>
      </c>
      <c r="D28" s="38">
        <f>D27/D$5*100</f>
        <v>3.2608695652173911</v>
      </c>
      <c r="E28" s="39">
        <f t="shared" si="6"/>
        <v>4.7619047619047619</v>
      </c>
      <c r="F28" s="40">
        <f t="shared" si="6"/>
        <v>0</v>
      </c>
      <c r="G28" s="40">
        <f t="shared" si="6"/>
        <v>5.8823529411764701</v>
      </c>
      <c r="H28" s="40">
        <f t="shared" si="6"/>
        <v>0</v>
      </c>
      <c r="I28" s="40">
        <f t="shared" si="6"/>
        <v>4.1666666666666661</v>
      </c>
      <c r="K28" s="40">
        <v>0</v>
      </c>
    </row>
    <row r="29" spans="1:11" ht="17.149999999999999" customHeight="1" x14ac:dyDescent="0.2">
      <c r="A29" s="26">
        <v>13</v>
      </c>
      <c r="C29" s="73" t="str">
        <f t="shared" si="1"/>
        <v>自然環境がよくないから</v>
      </c>
      <c r="D29" s="41">
        <f>VLOOKUP($A29,$B$76:$Q$105,D$74,FALSE)</f>
        <v>4</v>
      </c>
      <c r="E29" s="42">
        <f t="shared" si="4"/>
        <v>0</v>
      </c>
      <c r="F29" s="43">
        <f t="shared" si="4"/>
        <v>0</v>
      </c>
      <c r="G29" s="43">
        <f t="shared" si="4"/>
        <v>3</v>
      </c>
      <c r="H29" s="43">
        <f t="shared" si="4"/>
        <v>0</v>
      </c>
      <c r="I29" s="43">
        <f t="shared" si="4"/>
        <v>1</v>
      </c>
      <c r="K29" s="43">
        <f t="shared" si="4"/>
        <v>0</v>
      </c>
    </row>
    <row r="30" spans="1:11" ht="17.149999999999999" customHeight="1" x14ac:dyDescent="0.2">
      <c r="C30" s="74" t="e">
        <f t="shared" si="1"/>
        <v>#N/A</v>
      </c>
      <c r="D30" s="38">
        <f>D29/D$5*100</f>
        <v>4.3478260869565215</v>
      </c>
      <c r="E30" s="39">
        <f t="shared" si="6"/>
        <v>0</v>
      </c>
      <c r="F30" s="40">
        <f t="shared" si="6"/>
        <v>0</v>
      </c>
      <c r="G30" s="40">
        <f t="shared" si="6"/>
        <v>17.647058823529413</v>
      </c>
      <c r="H30" s="40">
        <f t="shared" si="6"/>
        <v>0</v>
      </c>
      <c r="I30" s="40">
        <f t="shared" si="6"/>
        <v>4.1666666666666661</v>
      </c>
      <c r="K30" s="40">
        <v>0</v>
      </c>
    </row>
    <row r="31" spans="1:11" ht="17.149999999999999" customHeight="1" x14ac:dyDescent="0.2">
      <c r="A31" s="26">
        <v>14</v>
      </c>
      <c r="C31" s="73" t="str">
        <f t="shared" si="1"/>
        <v>日常の買い物が不便だから</v>
      </c>
      <c r="D31" s="41">
        <f>VLOOKUP($A31,$B$76:$Q$105,D$74,FALSE)</f>
        <v>10</v>
      </c>
      <c r="E31" s="42">
        <f t="shared" si="4"/>
        <v>1</v>
      </c>
      <c r="F31" s="43">
        <f t="shared" si="4"/>
        <v>4</v>
      </c>
      <c r="G31" s="43">
        <f t="shared" si="4"/>
        <v>2</v>
      </c>
      <c r="H31" s="43">
        <f t="shared" si="4"/>
        <v>0</v>
      </c>
      <c r="I31" s="43">
        <f t="shared" si="4"/>
        <v>3</v>
      </c>
      <c r="K31" s="43">
        <f t="shared" si="4"/>
        <v>0</v>
      </c>
    </row>
    <row r="32" spans="1:11" ht="17.149999999999999" customHeight="1" x14ac:dyDescent="0.2">
      <c r="C32" s="74" t="e">
        <f t="shared" si="1"/>
        <v>#N/A</v>
      </c>
      <c r="D32" s="38">
        <f>D31/D$5*100</f>
        <v>10.869565217391305</v>
      </c>
      <c r="E32" s="39">
        <f t="shared" si="6"/>
        <v>4.7619047619047619</v>
      </c>
      <c r="F32" s="40">
        <f t="shared" si="6"/>
        <v>23.52941176470588</v>
      </c>
      <c r="G32" s="40">
        <f t="shared" si="6"/>
        <v>11.76470588235294</v>
      </c>
      <c r="H32" s="40">
        <f t="shared" si="6"/>
        <v>0</v>
      </c>
      <c r="I32" s="40">
        <f t="shared" si="6"/>
        <v>12.5</v>
      </c>
      <c r="K32" s="40">
        <v>0</v>
      </c>
    </row>
    <row r="33" spans="1:11" ht="17.149999999999999" customHeight="1" x14ac:dyDescent="0.2">
      <c r="A33" s="26">
        <v>15</v>
      </c>
      <c r="C33" s="73" t="str">
        <f t="shared" si="1"/>
        <v>公共施設が不足しているから</v>
      </c>
      <c r="D33" s="41">
        <f>VLOOKUP($A33,$B$76:$Q$105,D$74,FALSE)</f>
        <v>9</v>
      </c>
      <c r="E33" s="42">
        <f t="shared" si="4"/>
        <v>1</v>
      </c>
      <c r="F33" s="43">
        <f t="shared" si="4"/>
        <v>1</v>
      </c>
      <c r="G33" s="43">
        <f t="shared" si="4"/>
        <v>3</v>
      </c>
      <c r="H33" s="43">
        <f t="shared" si="4"/>
        <v>0</v>
      </c>
      <c r="I33" s="43">
        <f t="shared" si="4"/>
        <v>4</v>
      </c>
      <c r="K33" s="43">
        <f t="shared" si="4"/>
        <v>0</v>
      </c>
    </row>
    <row r="34" spans="1:11" ht="17.149999999999999" customHeight="1" x14ac:dyDescent="0.2">
      <c r="C34" s="74" t="e">
        <f t="shared" si="1"/>
        <v>#N/A</v>
      </c>
      <c r="D34" s="38">
        <f>D33/D$5*100</f>
        <v>9.7826086956521738</v>
      </c>
      <c r="E34" s="39">
        <f t="shared" si="6"/>
        <v>4.7619047619047619</v>
      </c>
      <c r="F34" s="40">
        <f t="shared" si="6"/>
        <v>5.8823529411764701</v>
      </c>
      <c r="G34" s="40">
        <f t="shared" si="6"/>
        <v>17.647058823529413</v>
      </c>
      <c r="H34" s="40">
        <f t="shared" si="6"/>
        <v>0</v>
      </c>
      <c r="I34" s="40">
        <f t="shared" si="6"/>
        <v>16.666666666666664</v>
      </c>
      <c r="K34" s="40">
        <v>0</v>
      </c>
    </row>
    <row r="35" spans="1:11" ht="17.149999999999999" customHeight="1" x14ac:dyDescent="0.2">
      <c r="A35" s="26">
        <v>16</v>
      </c>
      <c r="C35" s="73" t="str">
        <f t="shared" si="1"/>
        <v>道路などの都市基盤が整っていないから</v>
      </c>
      <c r="D35" s="41">
        <f>VLOOKUP($A35,$B$76:$Q$105,D$74,FALSE)</f>
        <v>5</v>
      </c>
      <c r="E35" s="42">
        <f t="shared" si="4"/>
        <v>1</v>
      </c>
      <c r="F35" s="43">
        <f t="shared" si="4"/>
        <v>1</v>
      </c>
      <c r="G35" s="43">
        <f t="shared" si="4"/>
        <v>0</v>
      </c>
      <c r="H35" s="43">
        <f t="shared" si="4"/>
        <v>0</v>
      </c>
      <c r="I35" s="43">
        <f t="shared" si="4"/>
        <v>3</v>
      </c>
      <c r="K35" s="43">
        <f t="shared" si="4"/>
        <v>0</v>
      </c>
    </row>
    <row r="36" spans="1:11" ht="17.149999999999999" customHeight="1" x14ac:dyDescent="0.2">
      <c r="C36" s="74" t="e">
        <f t="shared" si="1"/>
        <v>#N/A</v>
      </c>
      <c r="D36" s="38">
        <f>D35/D$5*100</f>
        <v>5.4347826086956523</v>
      </c>
      <c r="E36" s="39">
        <f t="shared" si="6"/>
        <v>4.7619047619047619</v>
      </c>
      <c r="F36" s="40">
        <f t="shared" si="6"/>
        <v>5.8823529411764701</v>
      </c>
      <c r="G36" s="40">
        <f t="shared" si="6"/>
        <v>0</v>
      </c>
      <c r="H36" s="40">
        <f t="shared" si="6"/>
        <v>0</v>
      </c>
      <c r="I36" s="40">
        <f t="shared" si="6"/>
        <v>12.5</v>
      </c>
      <c r="K36" s="40">
        <v>0</v>
      </c>
    </row>
    <row r="37" spans="1:11" ht="17.149999999999999" customHeight="1" x14ac:dyDescent="0.2">
      <c r="A37" s="26">
        <v>17</v>
      </c>
      <c r="C37" s="73" t="str">
        <f t="shared" si="1"/>
        <v>教育環境がよくないから</v>
      </c>
      <c r="D37" s="41">
        <f>VLOOKUP($A37,$B$76:$Q$105,D$74,FALSE)</f>
        <v>0</v>
      </c>
      <c r="E37" s="42">
        <f t="shared" si="4"/>
        <v>0</v>
      </c>
      <c r="F37" s="43">
        <f t="shared" si="4"/>
        <v>0</v>
      </c>
      <c r="G37" s="43">
        <f t="shared" si="4"/>
        <v>0</v>
      </c>
      <c r="H37" s="43">
        <f t="shared" si="4"/>
        <v>0</v>
      </c>
      <c r="I37" s="43">
        <f t="shared" si="4"/>
        <v>0</v>
      </c>
      <c r="K37" s="43">
        <f t="shared" si="4"/>
        <v>0</v>
      </c>
    </row>
    <row r="38" spans="1:11" ht="17.149999999999999" customHeight="1" x14ac:dyDescent="0.2">
      <c r="C38" s="74" t="e">
        <f t="shared" si="1"/>
        <v>#N/A</v>
      </c>
      <c r="D38" s="38">
        <f>D37/D$5*100</f>
        <v>0</v>
      </c>
      <c r="E38" s="39">
        <f t="shared" si="6"/>
        <v>0</v>
      </c>
      <c r="F38" s="40">
        <f t="shared" si="6"/>
        <v>0</v>
      </c>
      <c r="G38" s="40">
        <f t="shared" si="6"/>
        <v>0</v>
      </c>
      <c r="H38" s="40">
        <f t="shared" si="6"/>
        <v>0</v>
      </c>
      <c r="I38" s="40">
        <f t="shared" si="6"/>
        <v>0</v>
      </c>
      <c r="K38" s="40">
        <v>0</v>
      </c>
    </row>
    <row r="39" spans="1:11" ht="17.149999999999999" customHeight="1" x14ac:dyDescent="0.2">
      <c r="A39" s="26">
        <v>18</v>
      </c>
      <c r="C39" s="73" t="str">
        <f t="shared" si="1"/>
        <v>子育て環境がよくないから</v>
      </c>
      <c r="D39" s="41">
        <f>VLOOKUP($A39,$B$76:$Q$105,D$74,FALSE)</f>
        <v>4</v>
      </c>
      <c r="E39" s="42">
        <f t="shared" si="4"/>
        <v>0</v>
      </c>
      <c r="F39" s="43">
        <f t="shared" si="4"/>
        <v>0</v>
      </c>
      <c r="G39" s="43">
        <f t="shared" si="4"/>
        <v>1</v>
      </c>
      <c r="H39" s="43">
        <f t="shared" si="4"/>
        <v>0</v>
      </c>
      <c r="I39" s="43">
        <f t="shared" si="4"/>
        <v>3</v>
      </c>
      <c r="K39" s="43">
        <f t="shared" si="4"/>
        <v>0</v>
      </c>
    </row>
    <row r="40" spans="1:11" ht="17.149999999999999" customHeight="1" x14ac:dyDescent="0.2">
      <c r="C40" s="74" t="e">
        <f t="shared" si="1"/>
        <v>#N/A</v>
      </c>
      <c r="D40" s="38">
        <f>D39/D$5*100</f>
        <v>4.3478260869565215</v>
      </c>
      <c r="E40" s="39">
        <f t="shared" si="6"/>
        <v>0</v>
      </c>
      <c r="F40" s="40">
        <f t="shared" si="6"/>
        <v>0</v>
      </c>
      <c r="G40" s="40">
        <f t="shared" si="6"/>
        <v>5.8823529411764701</v>
      </c>
      <c r="H40" s="40">
        <f t="shared" si="6"/>
        <v>0</v>
      </c>
      <c r="I40" s="40">
        <f t="shared" si="6"/>
        <v>12.5</v>
      </c>
      <c r="K40" s="40">
        <v>0</v>
      </c>
    </row>
    <row r="41" spans="1:11" ht="17.149999999999999" customHeight="1" x14ac:dyDescent="0.2">
      <c r="A41" s="26">
        <v>19</v>
      </c>
      <c r="C41" s="75" t="str">
        <f t="shared" si="1"/>
        <v>特に理由はない</v>
      </c>
      <c r="D41" s="44">
        <f>VLOOKUP($A41,$B$76:$Q$105,D$74,FALSE)</f>
        <v>4</v>
      </c>
      <c r="E41" s="45">
        <f t="shared" si="4"/>
        <v>2</v>
      </c>
      <c r="F41" s="46">
        <f t="shared" si="4"/>
        <v>0</v>
      </c>
      <c r="G41" s="46">
        <f t="shared" si="4"/>
        <v>0</v>
      </c>
      <c r="H41" s="46">
        <f t="shared" si="4"/>
        <v>1</v>
      </c>
      <c r="I41" s="46">
        <f t="shared" si="4"/>
        <v>1</v>
      </c>
      <c r="K41" s="43">
        <f t="shared" si="4"/>
        <v>0</v>
      </c>
    </row>
    <row r="42" spans="1:11" ht="17.149999999999999" customHeight="1" x14ac:dyDescent="0.2">
      <c r="C42" s="75" t="e">
        <f t="shared" si="1"/>
        <v>#N/A</v>
      </c>
      <c r="D42" s="47">
        <f>D41/D$5*100</f>
        <v>4.3478260869565215</v>
      </c>
      <c r="E42" s="48">
        <f t="shared" ref="E42:I46" si="7">E41/E$5*100</f>
        <v>9.5238095238095237</v>
      </c>
      <c r="F42" s="49">
        <f t="shared" si="7"/>
        <v>0</v>
      </c>
      <c r="G42" s="49">
        <f t="shared" si="7"/>
        <v>0</v>
      </c>
      <c r="H42" s="49">
        <f t="shared" si="7"/>
        <v>7.6923076923076925</v>
      </c>
      <c r="I42" s="49">
        <f t="shared" si="7"/>
        <v>4.1666666666666661</v>
      </c>
      <c r="K42" s="40">
        <v>0</v>
      </c>
    </row>
    <row r="43" spans="1:11" ht="17.149999999999999" customHeight="1" x14ac:dyDescent="0.2">
      <c r="A43" s="26">
        <v>20</v>
      </c>
      <c r="C43" s="75" t="str">
        <f t="shared" si="1"/>
        <v>その他</v>
      </c>
      <c r="D43" s="44">
        <f>VLOOKUP($A43,$B$76:$Q$105,D$74,FALSE)</f>
        <v>30</v>
      </c>
      <c r="E43" s="45">
        <f t="shared" si="4"/>
        <v>6</v>
      </c>
      <c r="F43" s="46">
        <f t="shared" si="4"/>
        <v>2</v>
      </c>
      <c r="G43" s="46">
        <f t="shared" si="4"/>
        <v>8</v>
      </c>
      <c r="H43" s="46">
        <f t="shared" si="4"/>
        <v>6</v>
      </c>
      <c r="I43" s="46">
        <f t="shared" si="4"/>
        <v>8</v>
      </c>
      <c r="K43" s="43">
        <f t="shared" si="4"/>
        <v>0</v>
      </c>
    </row>
    <row r="44" spans="1:11" ht="17.149999999999999" customHeight="1" x14ac:dyDescent="0.2">
      <c r="C44" s="75" t="e">
        <f t="shared" si="1"/>
        <v>#N/A</v>
      </c>
      <c r="D44" s="47">
        <f>D43/D$5*100</f>
        <v>32.608695652173914</v>
      </c>
      <c r="E44" s="48">
        <f t="shared" si="7"/>
        <v>28.571428571428569</v>
      </c>
      <c r="F44" s="49">
        <f t="shared" si="7"/>
        <v>11.76470588235294</v>
      </c>
      <c r="G44" s="49">
        <f t="shared" si="7"/>
        <v>47.058823529411761</v>
      </c>
      <c r="H44" s="49">
        <f t="shared" si="7"/>
        <v>46.153846153846153</v>
      </c>
      <c r="I44" s="49">
        <f t="shared" si="7"/>
        <v>33.333333333333329</v>
      </c>
      <c r="K44" s="40">
        <v>0</v>
      </c>
    </row>
    <row r="45" spans="1:11" ht="17.149999999999999" customHeight="1" x14ac:dyDescent="0.2">
      <c r="A45" s="26">
        <v>21</v>
      </c>
      <c r="C45" s="75" t="s">
        <v>98</v>
      </c>
      <c r="D45" s="44">
        <f>VLOOKUP($A45,$B$76:$Q$105,D$74,FALSE)</f>
        <v>1</v>
      </c>
      <c r="E45" s="45">
        <f t="shared" si="4"/>
        <v>0</v>
      </c>
      <c r="F45" s="46">
        <f t="shared" si="4"/>
        <v>1</v>
      </c>
      <c r="G45" s="46">
        <f t="shared" si="4"/>
        <v>0</v>
      </c>
      <c r="H45" s="46">
        <f t="shared" si="4"/>
        <v>0</v>
      </c>
      <c r="I45" s="46">
        <f t="shared" si="4"/>
        <v>0</v>
      </c>
      <c r="K45" s="43">
        <f t="shared" si="4"/>
        <v>0</v>
      </c>
    </row>
    <row r="46" spans="1:11" ht="17.149999999999999" customHeight="1" x14ac:dyDescent="0.2">
      <c r="C46" s="75"/>
      <c r="D46" s="47">
        <f>D45/D$5*100</f>
        <v>1.0869565217391304</v>
      </c>
      <c r="E46" s="48">
        <f t="shared" si="7"/>
        <v>0</v>
      </c>
      <c r="F46" s="49">
        <f t="shared" si="7"/>
        <v>5.8823529411764701</v>
      </c>
      <c r="G46" s="49">
        <f t="shared" si="7"/>
        <v>0</v>
      </c>
      <c r="H46" s="49">
        <f t="shared" si="7"/>
        <v>0</v>
      </c>
      <c r="I46" s="49">
        <f t="shared" si="7"/>
        <v>0</v>
      </c>
      <c r="K46" s="40">
        <v>0</v>
      </c>
    </row>
    <row r="47" spans="1:11" ht="17.149999999999999" customHeight="1" thickBot="1" x14ac:dyDescent="0.25">
      <c r="C47" s="59"/>
      <c r="D47" s="59"/>
      <c r="E47" s="62"/>
      <c r="F47" s="62"/>
      <c r="G47" s="62"/>
      <c r="H47" s="62"/>
      <c r="I47" s="63" t="s">
        <v>55</v>
      </c>
      <c r="K47" s="62"/>
    </row>
    <row r="48" spans="1:11" ht="17.149999999999999" customHeight="1" thickBot="1" x14ac:dyDescent="0.25">
      <c r="C48" s="59"/>
      <c r="D48" s="59"/>
      <c r="E48" s="64" t="s">
        <v>56</v>
      </c>
      <c r="F48" s="65"/>
      <c r="G48" s="60"/>
      <c r="H48" s="64" t="s">
        <v>57</v>
      </c>
      <c r="I48" s="66"/>
      <c r="K48" s="60"/>
    </row>
    <row r="70" spans="2:17" x14ac:dyDescent="0.2">
      <c r="C70" s="26" t="s">
        <v>138</v>
      </c>
      <c r="D70" s="68">
        <f>MAX(D7,D9,D11,D13,D15,D17,D19,D21,D23,D25,D27,D29,D31,D33,D35,D37,D39)</f>
        <v>23</v>
      </c>
      <c r="E70" s="68">
        <f t="shared" ref="E70:I70" si="8">MAX(E7,E9,E11,E13,E15,E17,E19,E21,E23,E25,E27,E29,E31,E33,E35,E37,E39)</f>
        <v>6</v>
      </c>
      <c r="F70" s="68">
        <f t="shared" si="8"/>
        <v>6</v>
      </c>
      <c r="G70" s="68">
        <f t="shared" si="8"/>
        <v>7</v>
      </c>
      <c r="H70" s="68">
        <f t="shared" si="8"/>
        <v>5</v>
      </c>
      <c r="I70" s="68">
        <f t="shared" si="8"/>
        <v>7</v>
      </c>
      <c r="J70" s="68">
        <v>1</v>
      </c>
      <c r="K70" s="68">
        <f t="shared" ref="K70" si="9">MAX(K7,K9,K11,K13,K15,K17,K19,K21,K23,K25,K27,K29,K31,K33,K35,K37,K39)</f>
        <v>0</v>
      </c>
      <c r="L70" s="68">
        <f t="shared" ref="L70:Q70" si="10">MAX(L7,L9,L11,L13,L15,L17,L19,L21,L23,L25,L27,L29,L31,L33,L35,L37,L39,L41,L43,L45,L47,L49,L51,L53,L55,L57)</f>
        <v>0</v>
      </c>
      <c r="M70" s="68">
        <f t="shared" si="10"/>
        <v>0</v>
      </c>
      <c r="N70" s="68">
        <f t="shared" si="10"/>
        <v>0</v>
      </c>
      <c r="O70" s="68">
        <f t="shared" si="10"/>
        <v>0</v>
      </c>
      <c r="P70" s="68">
        <f t="shared" si="10"/>
        <v>0</v>
      </c>
      <c r="Q70" s="68">
        <f t="shared" si="10"/>
        <v>0</v>
      </c>
    </row>
    <row r="71" spans="2:17" x14ac:dyDescent="0.2">
      <c r="C71" s="26" t="s">
        <v>139</v>
      </c>
      <c r="D71" s="68">
        <f>MAX(D8,D10,D12,D14,D16,D18,D20,D22,D24,D26,D28,D30,D32,D34,D36,D38,D40)</f>
        <v>25</v>
      </c>
      <c r="E71" s="68">
        <f t="shared" ref="E71:I71" si="11">MAX(E8,E10,E12,E14,E16,E18,E20,E22,E24,E26,E28,E30,E32,E34,E36,E38,E40)</f>
        <v>28.571428571428569</v>
      </c>
      <c r="F71" s="68">
        <f t="shared" si="11"/>
        <v>35.294117647058826</v>
      </c>
      <c r="G71" s="68">
        <f t="shared" si="11"/>
        <v>41.17647058823529</v>
      </c>
      <c r="H71" s="68">
        <f t="shared" si="11"/>
        <v>38.461538461538467</v>
      </c>
      <c r="I71" s="68">
        <f t="shared" si="11"/>
        <v>29.166666666666668</v>
      </c>
      <c r="J71" s="68">
        <v>1</v>
      </c>
      <c r="K71" s="68">
        <f t="shared" ref="K71" si="12">MAX(K8,K10,K12,K14,K16,K18,K20,K22,K24,K26,K28,K30,K32,K34,K36,K38,K40)</f>
        <v>0</v>
      </c>
      <c r="L71" s="68">
        <f t="shared" ref="L71:Q71" si="13">MAX(L31,L33,L35,L37,L39,L41,L43,L45,L47,L49,L51,L53,L55,L57)</f>
        <v>0</v>
      </c>
      <c r="M71" s="68">
        <f t="shared" si="13"/>
        <v>0</v>
      </c>
      <c r="N71" s="68">
        <f t="shared" si="13"/>
        <v>0</v>
      </c>
      <c r="O71" s="68">
        <f t="shared" si="13"/>
        <v>0</v>
      </c>
      <c r="P71" s="68">
        <f t="shared" si="13"/>
        <v>0</v>
      </c>
      <c r="Q71" s="68">
        <f t="shared" si="13"/>
        <v>0</v>
      </c>
    </row>
    <row r="72" spans="2:17" x14ac:dyDescent="0.2">
      <c r="C72" s="26" t="s">
        <v>140</v>
      </c>
      <c r="D72" s="68">
        <f>LARGE(_xlfn.VSTACK(D7,D9,D11,D13,D15,D17,D19,D21,D23,D25,D27,D29,D31,D33,D35,D37,D39),2)</f>
        <v>20</v>
      </c>
      <c r="E72" s="68">
        <f t="shared" ref="E72:I72" si="14">LARGE(_xlfn.VSTACK(E7,E9,E11,E13,E15,E17,E19,E21,E23,E25,E27,E29,E31,E33,E35,E37,E39),2)</f>
        <v>3</v>
      </c>
      <c r="F72" s="68">
        <f t="shared" si="14"/>
        <v>5</v>
      </c>
      <c r="G72" s="68">
        <f t="shared" si="14"/>
        <v>4</v>
      </c>
      <c r="H72" s="68">
        <f t="shared" si="14"/>
        <v>2</v>
      </c>
      <c r="I72" s="68">
        <f t="shared" si="14"/>
        <v>5</v>
      </c>
      <c r="J72" s="68">
        <v>1</v>
      </c>
      <c r="K72" s="68">
        <f t="shared" ref="K72" si="15">LARGE(_xlfn.VSTACK(K7,K9,K11,K13,K15,K17,K19,K21,K23,K25,K27,K29,K31,K33,K35,K37,K39),2)</f>
        <v>0</v>
      </c>
      <c r="L72" s="68" t="e">
        <f t="shared" ref="L72:Q73" si="16">LARGE(_xlfn.VSTACK(L30,L32,L34,L36,L38,L40,L42,L44,L46,L48,L50,L52,L54,L56),2)</f>
        <v>#NUM!</v>
      </c>
      <c r="M72" s="68" t="e">
        <f t="shared" si="16"/>
        <v>#NUM!</v>
      </c>
      <c r="N72" s="68" t="e">
        <f t="shared" si="16"/>
        <v>#NUM!</v>
      </c>
      <c r="O72" s="68" t="e">
        <f t="shared" si="16"/>
        <v>#NUM!</v>
      </c>
      <c r="P72" s="68" t="e">
        <f t="shared" si="16"/>
        <v>#NUM!</v>
      </c>
      <c r="Q72" s="68" t="e">
        <f t="shared" si="16"/>
        <v>#NUM!</v>
      </c>
    </row>
    <row r="73" spans="2:17" x14ac:dyDescent="0.2">
      <c r="C73" s="26" t="s">
        <v>139</v>
      </c>
      <c r="D73" s="68">
        <f>LARGE(_xlfn.VSTACK(D8,D10,D12,D14,D16,D18,D20,D22,D24,D26,D28,D30,D32,D34,D36,D38,D40),2)</f>
        <v>21.739130434782609</v>
      </c>
      <c r="E73" s="68">
        <f t="shared" ref="E73:I73" si="17">LARGE(_xlfn.VSTACK(E8,E10,E12,E14,E16,E18,E20,E22,E24,E26,E28,E30,E32,E34,E36,E38,E40),2)</f>
        <v>14.285714285714285</v>
      </c>
      <c r="F73" s="68">
        <f t="shared" si="17"/>
        <v>29.411764705882355</v>
      </c>
      <c r="G73" s="68">
        <f t="shared" si="17"/>
        <v>23.52941176470588</v>
      </c>
      <c r="H73" s="68">
        <f t="shared" si="17"/>
        <v>15.384615384615385</v>
      </c>
      <c r="I73" s="68">
        <f t="shared" si="17"/>
        <v>20.833333333333336</v>
      </c>
      <c r="J73" s="68">
        <v>1</v>
      </c>
      <c r="K73" s="68">
        <f t="shared" ref="K73" si="18">LARGE(_xlfn.VSTACK(K8,K10,K12,K14,K16,K18,K20,K22,K24,K26,K28,K30,K32,K34,K36,K38,K40),2)</f>
        <v>0</v>
      </c>
      <c r="L73" s="68" t="e">
        <f t="shared" si="16"/>
        <v>#NUM!</v>
      </c>
      <c r="M73" s="68" t="e">
        <f t="shared" si="16"/>
        <v>#NUM!</v>
      </c>
      <c r="N73" s="68" t="e">
        <f t="shared" si="16"/>
        <v>#NUM!</v>
      </c>
      <c r="O73" s="68" t="e">
        <f t="shared" si="16"/>
        <v>#NUM!</v>
      </c>
      <c r="P73" s="68" t="e">
        <f t="shared" si="16"/>
        <v>#NUM!</v>
      </c>
      <c r="Q73" s="68" t="e">
        <f t="shared" si="16"/>
        <v>#NUM!</v>
      </c>
    </row>
    <row r="74" spans="2:17" x14ac:dyDescent="0.2">
      <c r="C74" s="26">
        <v>2</v>
      </c>
      <c r="D74" s="26">
        <v>3</v>
      </c>
      <c r="E74" s="26">
        <v>4</v>
      </c>
      <c r="F74" s="26">
        <v>5</v>
      </c>
      <c r="G74" s="26">
        <v>6</v>
      </c>
      <c r="H74" s="26">
        <v>7</v>
      </c>
      <c r="I74" s="26">
        <v>8</v>
      </c>
      <c r="J74" s="26">
        <v>9</v>
      </c>
      <c r="K74" s="26">
        <v>10</v>
      </c>
      <c r="L74" s="26">
        <v>15</v>
      </c>
      <c r="M74" s="26">
        <v>16</v>
      </c>
      <c r="N74" s="26">
        <v>17</v>
      </c>
      <c r="O74" s="26">
        <v>18</v>
      </c>
    </row>
    <row r="75" spans="2:17" s="67" customFormat="1" x14ac:dyDescent="0.2">
      <c r="D75" s="67" t="s">
        <v>141</v>
      </c>
      <c r="E75" s="67" t="s">
        <v>22</v>
      </c>
      <c r="F75" s="67" t="s">
        <v>23</v>
      </c>
      <c r="G75" s="67" t="s">
        <v>143</v>
      </c>
      <c r="H75" s="67" t="s">
        <v>144</v>
      </c>
      <c r="I75" s="67" t="s">
        <v>24</v>
      </c>
      <c r="K75" s="67" t="s">
        <v>135</v>
      </c>
    </row>
    <row r="76" spans="2:17" x14ac:dyDescent="0.2">
      <c r="B76" s="26">
        <v>1</v>
      </c>
      <c r="C76" s="26" t="s">
        <v>145</v>
      </c>
      <c r="D76" s="26">
        <v>92</v>
      </c>
      <c r="E76" s="26">
        <v>21</v>
      </c>
      <c r="F76" s="26">
        <v>17</v>
      </c>
      <c r="G76" s="26">
        <v>17</v>
      </c>
      <c r="H76" s="26">
        <v>13</v>
      </c>
      <c r="I76" s="26">
        <v>24</v>
      </c>
      <c r="K76" s="26">
        <v>0</v>
      </c>
    </row>
    <row r="77" spans="2:17" x14ac:dyDescent="0.2">
      <c r="B77" s="26">
        <v>2</v>
      </c>
      <c r="C77" s="26" t="s">
        <v>60</v>
      </c>
      <c r="D77" s="26">
        <v>15</v>
      </c>
      <c r="E77" s="26">
        <v>2</v>
      </c>
      <c r="F77" s="26">
        <v>3</v>
      </c>
      <c r="G77" s="26">
        <v>1</v>
      </c>
      <c r="H77" s="26">
        <v>2</v>
      </c>
      <c r="I77" s="26">
        <v>7</v>
      </c>
      <c r="K77" s="26">
        <v>0</v>
      </c>
    </row>
    <row r="78" spans="2:17" x14ac:dyDescent="0.2">
      <c r="B78" s="26">
        <v>3</v>
      </c>
      <c r="C78" s="26" t="s">
        <v>61</v>
      </c>
      <c r="D78" s="26">
        <v>10</v>
      </c>
      <c r="E78" s="26">
        <v>3</v>
      </c>
      <c r="F78" s="26">
        <v>1</v>
      </c>
      <c r="G78" s="26">
        <v>2</v>
      </c>
      <c r="H78" s="26">
        <v>0</v>
      </c>
      <c r="I78" s="26">
        <v>4</v>
      </c>
      <c r="K78" s="26">
        <v>0</v>
      </c>
    </row>
    <row r="79" spans="2:17" x14ac:dyDescent="0.2">
      <c r="B79" s="26">
        <v>4</v>
      </c>
      <c r="C79" s="26" t="s">
        <v>59</v>
      </c>
      <c r="D79" s="26">
        <v>20</v>
      </c>
      <c r="E79" s="26">
        <v>6</v>
      </c>
      <c r="F79" s="26">
        <v>5</v>
      </c>
      <c r="G79" s="26">
        <v>4</v>
      </c>
      <c r="H79" s="26">
        <v>0</v>
      </c>
      <c r="I79" s="26">
        <v>5</v>
      </c>
      <c r="K79" s="26">
        <v>0</v>
      </c>
    </row>
    <row r="80" spans="2:17" x14ac:dyDescent="0.2">
      <c r="B80" s="26">
        <v>5</v>
      </c>
      <c r="C80" s="26" t="s">
        <v>58</v>
      </c>
      <c r="D80" s="26">
        <v>23</v>
      </c>
      <c r="E80" s="26">
        <v>2</v>
      </c>
      <c r="F80" s="26">
        <v>6</v>
      </c>
      <c r="G80" s="26">
        <v>7</v>
      </c>
      <c r="H80" s="26">
        <v>5</v>
      </c>
      <c r="I80" s="26">
        <v>3</v>
      </c>
      <c r="K80" s="26">
        <v>0</v>
      </c>
    </row>
    <row r="81" spans="2:11" x14ac:dyDescent="0.2">
      <c r="B81" s="26">
        <v>6</v>
      </c>
      <c r="C81" s="26" t="s">
        <v>65</v>
      </c>
      <c r="D81" s="26">
        <v>12</v>
      </c>
      <c r="E81" s="26">
        <v>3</v>
      </c>
      <c r="F81" s="26">
        <v>2</v>
      </c>
      <c r="G81" s="26">
        <v>3</v>
      </c>
      <c r="H81" s="26">
        <v>0</v>
      </c>
      <c r="I81" s="26">
        <v>4</v>
      </c>
      <c r="K81" s="26">
        <v>0</v>
      </c>
    </row>
    <row r="82" spans="2:11" x14ac:dyDescent="0.2">
      <c r="B82" s="26">
        <v>7</v>
      </c>
      <c r="C82" s="26" t="s">
        <v>64</v>
      </c>
      <c r="D82" s="26">
        <v>1</v>
      </c>
      <c r="E82" s="26">
        <v>0</v>
      </c>
      <c r="F82" s="26">
        <v>0</v>
      </c>
      <c r="G82" s="26">
        <v>0</v>
      </c>
      <c r="H82" s="26">
        <v>0</v>
      </c>
      <c r="I82" s="26">
        <v>1</v>
      </c>
      <c r="K82" s="26">
        <v>0</v>
      </c>
    </row>
    <row r="83" spans="2:11" x14ac:dyDescent="0.2">
      <c r="B83" s="26">
        <v>8</v>
      </c>
      <c r="C83" s="26" t="s">
        <v>66</v>
      </c>
      <c r="D83" s="26">
        <v>6</v>
      </c>
      <c r="E83" s="26">
        <v>3</v>
      </c>
      <c r="F83" s="26">
        <v>0</v>
      </c>
      <c r="G83" s="26">
        <v>0</v>
      </c>
      <c r="H83" s="26">
        <v>2</v>
      </c>
      <c r="I83" s="26">
        <v>1</v>
      </c>
      <c r="K83" s="26">
        <v>0</v>
      </c>
    </row>
    <row r="84" spans="2:11" x14ac:dyDescent="0.2">
      <c r="B84" s="26">
        <v>9</v>
      </c>
      <c r="C84" s="26" t="s">
        <v>72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K84" s="26">
        <v>0</v>
      </c>
    </row>
    <row r="85" spans="2:11" x14ac:dyDescent="0.2">
      <c r="B85" s="26">
        <v>10</v>
      </c>
      <c r="C85" s="26" t="s">
        <v>73</v>
      </c>
      <c r="D85" s="26">
        <v>3</v>
      </c>
      <c r="E85" s="26">
        <v>1</v>
      </c>
      <c r="F85" s="26">
        <v>0</v>
      </c>
      <c r="G85" s="26">
        <v>1</v>
      </c>
      <c r="H85" s="26">
        <v>1</v>
      </c>
      <c r="I85" s="26">
        <v>0</v>
      </c>
      <c r="K85" s="26">
        <v>0</v>
      </c>
    </row>
    <row r="86" spans="2:11" x14ac:dyDescent="0.2">
      <c r="B86" s="26">
        <v>11</v>
      </c>
      <c r="C86" s="26" t="s">
        <v>62</v>
      </c>
      <c r="D86" s="26">
        <v>11</v>
      </c>
      <c r="E86" s="26">
        <v>1</v>
      </c>
      <c r="F86" s="26">
        <v>2</v>
      </c>
      <c r="G86" s="26">
        <v>2</v>
      </c>
      <c r="H86" s="26">
        <v>1</v>
      </c>
      <c r="I86" s="26">
        <v>5</v>
      </c>
      <c r="K86" s="26">
        <v>0</v>
      </c>
    </row>
    <row r="87" spans="2:11" x14ac:dyDescent="0.2">
      <c r="B87" s="26">
        <v>12</v>
      </c>
      <c r="C87" s="26" t="s">
        <v>67</v>
      </c>
      <c r="D87" s="26">
        <v>3</v>
      </c>
      <c r="E87" s="26">
        <v>1</v>
      </c>
      <c r="F87" s="26">
        <v>0</v>
      </c>
      <c r="G87" s="26">
        <v>1</v>
      </c>
      <c r="H87" s="26">
        <v>0</v>
      </c>
      <c r="I87" s="26">
        <v>1</v>
      </c>
      <c r="K87" s="26">
        <v>0</v>
      </c>
    </row>
    <row r="88" spans="2:11" x14ac:dyDescent="0.2">
      <c r="B88" s="26">
        <v>13</v>
      </c>
      <c r="C88" s="26" t="s">
        <v>70</v>
      </c>
      <c r="D88" s="26">
        <v>4</v>
      </c>
      <c r="E88" s="26">
        <v>0</v>
      </c>
      <c r="F88" s="26">
        <v>0</v>
      </c>
      <c r="G88" s="26">
        <v>3</v>
      </c>
      <c r="H88" s="26">
        <v>0</v>
      </c>
      <c r="I88" s="26">
        <v>1</v>
      </c>
      <c r="K88" s="26">
        <v>0</v>
      </c>
    </row>
    <row r="89" spans="2:11" x14ac:dyDescent="0.2">
      <c r="B89" s="26">
        <v>14</v>
      </c>
      <c r="C89" s="26" t="s">
        <v>63</v>
      </c>
      <c r="D89" s="26">
        <v>10</v>
      </c>
      <c r="E89" s="26">
        <v>1</v>
      </c>
      <c r="F89" s="26">
        <v>4</v>
      </c>
      <c r="G89" s="26">
        <v>2</v>
      </c>
      <c r="H89" s="26">
        <v>0</v>
      </c>
      <c r="I89" s="26">
        <v>3</v>
      </c>
      <c r="K89" s="26">
        <v>0</v>
      </c>
    </row>
    <row r="90" spans="2:11" x14ac:dyDescent="0.2">
      <c r="B90" s="26">
        <v>15</v>
      </c>
      <c r="C90" s="26" t="s">
        <v>68</v>
      </c>
      <c r="D90" s="26">
        <v>9</v>
      </c>
      <c r="E90" s="26">
        <v>1</v>
      </c>
      <c r="F90" s="26">
        <v>1</v>
      </c>
      <c r="G90" s="26">
        <v>3</v>
      </c>
      <c r="H90" s="26">
        <v>0</v>
      </c>
      <c r="I90" s="26">
        <v>4</v>
      </c>
      <c r="K90" s="26">
        <v>0</v>
      </c>
    </row>
    <row r="91" spans="2:11" x14ac:dyDescent="0.2">
      <c r="B91" s="26">
        <v>16</v>
      </c>
      <c r="C91" s="26" t="s">
        <v>71</v>
      </c>
      <c r="D91" s="26">
        <v>5</v>
      </c>
      <c r="E91" s="26">
        <v>1</v>
      </c>
      <c r="F91" s="26">
        <v>1</v>
      </c>
      <c r="G91" s="26">
        <v>0</v>
      </c>
      <c r="H91" s="26">
        <v>0</v>
      </c>
      <c r="I91" s="26">
        <v>3</v>
      </c>
      <c r="K91" s="26">
        <v>0</v>
      </c>
    </row>
    <row r="92" spans="2:11" x14ac:dyDescent="0.2">
      <c r="B92" s="26">
        <v>17</v>
      </c>
      <c r="C92" s="26" t="s">
        <v>69</v>
      </c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K92" s="26">
        <v>0</v>
      </c>
    </row>
    <row r="93" spans="2:11" x14ac:dyDescent="0.2">
      <c r="B93" s="26">
        <v>18</v>
      </c>
      <c r="C93" s="26" t="s">
        <v>74</v>
      </c>
      <c r="D93" s="26">
        <v>4</v>
      </c>
      <c r="E93" s="26">
        <v>0</v>
      </c>
      <c r="F93" s="26">
        <v>0</v>
      </c>
      <c r="G93" s="26">
        <v>1</v>
      </c>
      <c r="H93" s="26">
        <v>0</v>
      </c>
      <c r="I93" s="26">
        <v>3</v>
      </c>
      <c r="K93" s="26">
        <v>0</v>
      </c>
    </row>
    <row r="94" spans="2:11" x14ac:dyDescent="0.2">
      <c r="B94" s="26">
        <v>19</v>
      </c>
      <c r="C94" s="26" t="s">
        <v>51</v>
      </c>
      <c r="D94" s="26">
        <v>4</v>
      </c>
      <c r="E94" s="26">
        <v>2</v>
      </c>
      <c r="F94" s="26">
        <v>0</v>
      </c>
      <c r="G94" s="26">
        <v>0</v>
      </c>
      <c r="H94" s="26">
        <v>1</v>
      </c>
      <c r="I94" s="26">
        <v>1</v>
      </c>
      <c r="K94" s="26">
        <v>0</v>
      </c>
    </row>
    <row r="95" spans="2:11" x14ac:dyDescent="0.2">
      <c r="B95" s="26">
        <v>20</v>
      </c>
      <c r="C95" s="26" t="s">
        <v>52</v>
      </c>
      <c r="D95" s="26">
        <v>30</v>
      </c>
      <c r="E95" s="26">
        <v>6</v>
      </c>
      <c r="F95" s="26">
        <v>2</v>
      </c>
      <c r="G95" s="26">
        <v>8</v>
      </c>
      <c r="H95" s="26">
        <v>6</v>
      </c>
      <c r="I95" s="26">
        <v>8</v>
      </c>
      <c r="K95" s="26">
        <v>0</v>
      </c>
    </row>
    <row r="96" spans="2:11" x14ac:dyDescent="0.2">
      <c r="B96" s="26">
        <v>21</v>
      </c>
      <c r="C96" s="26" t="s">
        <v>135</v>
      </c>
      <c r="D96" s="26">
        <v>1</v>
      </c>
      <c r="E96" s="26">
        <v>0</v>
      </c>
      <c r="F96" s="26">
        <v>1</v>
      </c>
      <c r="G96" s="26">
        <v>0</v>
      </c>
      <c r="H96" s="26">
        <v>0</v>
      </c>
      <c r="I96" s="26">
        <v>0</v>
      </c>
      <c r="K96" s="26">
        <v>0</v>
      </c>
    </row>
  </sheetData>
  <mergeCells count="21">
    <mergeCell ref="C23:C24"/>
    <mergeCell ref="C25:C26"/>
    <mergeCell ref="C27:C28"/>
    <mergeCell ref="C45:C46"/>
    <mergeCell ref="C29:C30"/>
    <mergeCell ref="C31:C32"/>
    <mergeCell ref="C33:C34"/>
    <mergeCell ref="C35:C36"/>
    <mergeCell ref="C37:C38"/>
    <mergeCell ref="C39:C40"/>
    <mergeCell ref="C43:C44"/>
    <mergeCell ref="C41:C42"/>
    <mergeCell ref="C15:C16"/>
    <mergeCell ref="C17:C18"/>
    <mergeCell ref="C19:C20"/>
    <mergeCell ref="C21:C22"/>
    <mergeCell ref="C5:C6"/>
    <mergeCell ref="C7:C8"/>
    <mergeCell ref="C9:C10"/>
    <mergeCell ref="C11:C12"/>
    <mergeCell ref="C13:C14"/>
  </mergeCells>
  <phoneticPr fontId="6"/>
  <conditionalFormatting sqref="D7:I40">
    <cfRule type="cellIs" dxfId="3" priority="1" operator="equal">
      <formula>D$73</formula>
    </cfRule>
    <cfRule type="cellIs" dxfId="2" priority="2" operator="equal">
      <formula>D$72</formula>
    </cfRule>
    <cfRule type="cellIs" dxfId="1" priority="3" operator="equal">
      <formula>D$71</formula>
    </cfRule>
    <cfRule type="cellIs" dxfId="0" priority="4" operator="equal">
      <formula>D$70</formula>
    </cfRule>
  </conditionalFormatting>
  <pageMargins left="0.7" right="0.7" top="0.75" bottom="0.75" header="0.3" footer="0.3"/>
  <pageSetup paperSize="9" orientation="portrait" r:id="rId1"/>
  <ignoredErrors>
    <ignoredError sqref="D8:I4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5"/>
  <sheetViews>
    <sheetView showGridLines="0" view="pageBreakPreview" zoomScaleNormal="100" zoomScaleSheetLayoutView="100" workbookViewId="0">
      <selection activeCell="B3" sqref="B3:O31"/>
    </sheetView>
  </sheetViews>
  <sheetFormatPr defaultColWidth="8.75" defaultRowHeight="19.899999999999999" customHeight="1" x14ac:dyDescent="0.2"/>
  <cols>
    <col min="1" max="2" width="1.75" style="2" customWidth="1"/>
    <col min="3" max="3" width="25.58203125" style="2" customWidth="1"/>
    <col min="4" max="13" width="8.58203125" style="2" customWidth="1"/>
    <col min="14" max="14" width="5.75" style="2" customWidth="1"/>
    <col min="15" max="16" width="1.75" style="2" customWidth="1"/>
    <col min="17" max="17" width="16.08203125" style="2" bestFit="1" customWidth="1"/>
    <col min="18" max="18" width="7.75" style="2" bestFit="1" customWidth="1"/>
    <col min="19" max="19" width="20.75" style="2" customWidth="1"/>
    <col min="20" max="16384" width="8.75" style="2"/>
  </cols>
  <sheetData>
    <row r="1" spans="1:27" ht="19.899999999999999" customHeight="1" x14ac:dyDescent="0.2">
      <c r="A1" s="10"/>
      <c r="C1" s="1"/>
    </row>
    <row r="2" spans="1:27" ht="19.899999999999999" customHeight="1" x14ac:dyDescent="0.2">
      <c r="Q2" s="2" t="s">
        <v>90</v>
      </c>
    </row>
    <row r="3" spans="1:27" ht="19.899999999999999" customHeight="1" x14ac:dyDescent="0.2">
      <c r="U3" s="9" t="s">
        <v>9</v>
      </c>
    </row>
    <row r="4" spans="1:27" ht="19.899999999999999" customHeight="1" x14ac:dyDescent="0.2">
      <c r="Q4" s="11"/>
      <c r="R4" s="12"/>
      <c r="S4" s="13" t="s">
        <v>82</v>
      </c>
      <c r="T4" s="14">
        <v>1</v>
      </c>
      <c r="U4" s="14">
        <v>1</v>
      </c>
      <c r="V4" s="14">
        <v>1</v>
      </c>
      <c r="W4" s="14">
        <v>1</v>
      </c>
    </row>
    <row r="5" spans="1:27" ht="19.899999999999999" customHeight="1" x14ac:dyDescent="0.2">
      <c r="Q5" s="11" t="s">
        <v>10</v>
      </c>
      <c r="R5" s="12" t="s">
        <v>3</v>
      </c>
      <c r="S5" s="11" t="s">
        <v>11</v>
      </c>
      <c r="T5" s="15" t="s">
        <v>5</v>
      </c>
      <c r="U5" s="15" t="s">
        <v>7</v>
      </c>
      <c r="V5" s="15" t="s">
        <v>6</v>
      </c>
      <c r="W5" s="15" t="s">
        <v>8</v>
      </c>
    </row>
    <row r="6" spans="1:27" ht="19.899999999999999" customHeight="1" x14ac:dyDescent="0.2">
      <c r="Q6" s="16" t="s">
        <v>89</v>
      </c>
      <c r="R6" s="16">
        <v>30</v>
      </c>
      <c r="S6" s="17" t="str">
        <f t="shared" ref="S6:S15" si="0">Q6&amp;"(n="&amp;R6&amp;")"</f>
        <v>16～19歳(n=30)</v>
      </c>
      <c r="T6" s="18">
        <v>93.333333333333329</v>
      </c>
      <c r="U6" s="18">
        <v>0</v>
      </c>
      <c r="V6" s="18">
        <v>3.3333333333333335</v>
      </c>
      <c r="W6" s="18">
        <v>3.3333333333333335</v>
      </c>
      <c r="X6" s="19"/>
      <c r="Y6" s="19"/>
      <c r="Z6" s="19"/>
      <c r="AA6" s="19"/>
    </row>
    <row r="7" spans="1:27" ht="19.899999999999999" customHeight="1" x14ac:dyDescent="0.2">
      <c r="Q7" s="16" t="s">
        <v>13</v>
      </c>
      <c r="R7" s="16">
        <v>90</v>
      </c>
      <c r="S7" s="17" t="str">
        <f t="shared" si="0"/>
        <v>20～29歳(n=90)</v>
      </c>
      <c r="T7" s="18">
        <v>75.555555555555557</v>
      </c>
      <c r="U7" s="18">
        <v>3.3333333333333335</v>
      </c>
      <c r="V7" s="18">
        <v>21.111111111111111</v>
      </c>
      <c r="W7" s="18">
        <v>0</v>
      </c>
      <c r="X7" s="19"/>
      <c r="Y7" s="19"/>
      <c r="Z7" s="19"/>
      <c r="AA7" s="19"/>
    </row>
    <row r="8" spans="1:27" ht="19.899999999999999" customHeight="1" x14ac:dyDescent="0.2">
      <c r="Q8" s="16" t="s">
        <v>14</v>
      </c>
      <c r="R8" s="16">
        <v>165</v>
      </c>
      <c r="S8" s="17" t="str">
        <f t="shared" si="0"/>
        <v>30～39歳(n=165)</v>
      </c>
      <c r="T8" s="18">
        <v>80.606060606060609</v>
      </c>
      <c r="U8" s="18">
        <v>4.2424242424242431</v>
      </c>
      <c r="V8" s="18">
        <v>13.333333333333334</v>
      </c>
      <c r="W8" s="18">
        <v>1.8181818181818181</v>
      </c>
      <c r="X8" s="19"/>
      <c r="Y8" s="19"/>
      <c r="Z8" s="19"/>
      <c r="AA8" s="19"/>
    </row>
    <row r="9" spans="1:27" ht="19.899999999999999" customHeight="1" x14ac:dyDescent="0.2">
      <c r="Q9" s="16" t="s">
        <v>15</v>
      </c>
      <c r="R9" s="16">
        <v>212</v>
      </c>
      <c r="S9" s="17" t="str">
        <f t="shared" si="0"/>
        <v>40～49歳(n=212)</v>
      </c>
      <c r="T9" s="18">
        <v>85.377358490566039</v>
      </c>
      <c r="U9" s="18">
        <v>2.8301886792452833</v>
      </c>
      <c r="V9" s="18">
        <v>11.320754716981133</v>
      </c>
      <c r="W9" s="18">
        <v>0.47169811320754718</v>
      </c>
      <c r="X9" s="19"/>
      <c r="Y9" s="19"/>
      <c r="Z9" s="19"/>
      <c r="AA9" s="19"/>
    </row>
    <row r="10" spans="1:27" ht="19.899999999999999" customHeight="1" x14ac:dyDescent="0.2">
      <c r="Q10" s="16" t="s">
        <v>16</v>
      </c>
      <c r="R10" s="16">
        <v>270</v>
      </c>
      <c r="S10" s="17" t="str">
        <f t="shared" si="0"/>
        <v>50～59歳(n=270)</v>
      </c>
      <c r="T10" s="18">
        <v>83.333333333333343</v>
      </c>
      <c r="U10" s="18">
        <v>2.2222222222222223</v>
      </c>
      <c r="V10" s="18">
        <v>14.074074074074074</v>
      </c>
      <c r="W10" s="18">
        <v>0.37037037037037041</v>
      </c>
      <c r="X10" s="19"/>
      <c r="Y10" s="19"/>
      <c r="Z10" s="19"/>
      <c r="AA10" s="19"/>
    </row>
    <row r="11" spans="1:27" ht="19.899999999999999" customHeight="1" x14ac:dyDescent="0.2">
      <c r="Q11" s="16" t="s">
        <v>17</v>
      </c>
      <c r="R11" s="16">
        <v>125</v>
      </c>
      <c r="S11" s="17" t="str">
        <f t="shared" si="0"/>
        <v>60～64歳(n=125)</v>
      </c>
      <c r="T11" s="18">
        <v>79.2</v>
      </c>
      <c r="U11" s="18">
        <v>2.4</v>
      </c>
      <c r="V11" s="18">
        <v>18.399999999999999</v>
      </c>
      <c r="W11" s="18">
        <v>0</v>
      </c>
      <c r="X11" s="19"/>
      <c r="Y11" s="19"/>
      <c r="Z11" s="19"/>
      <c r="AA11" s="19"/>
    </row>
    <row r="12" spans="1:27" ht="19.899999999999999" customHeight="1" x14ac:dyDescent="0.2">
      <c r="Q12" s="16" t="s">
        <v>18</v>
      </c>
      <c r="R12" s="16">
        <v>103</v>
      </c>
      <c r="S12" s="17" t="str">
        <f t="shared" si="0"/>
        <v>65～69歳(n=103)</v>
      </c>
      <c r="T12" s="18">
        <v>86.40776699029125</v>
      </c>
      <c r="U12" s="18">
        <v>0.97087378640776689</v>
      </c>
      <c r="V12" s="18">
        <v>12.621359223300971</v>
      </c>
      <c r="W12" s="18">
        <v>0</v>
      </c>
      <c r="X12" s="19"/>
      <c r="Y12" s="19"/>
      <c r="Z12" s="19"/>
      <c r="AA12" s="19"/>
    </row>
    <row r="13" spans="1:27" ht="19.899999999999999" customHeight="1" x14ac:dyDescent="0.2">
      <c r="Q13" s="16" t="s">
        <v>19</v>
      </c>
      <c r="R13" s="16">
        <v>172</v>
      </c>
      <c r="S13" s="17" t="str">
        <f t="shared" si="0"/>
        <v>70～74歳(n=172)</v>
      </c>
      <c r="T13" s="18">
        <v>80.813953488372093</v>
      </c>
      <c r="U13" s="18">
        <v>2.3255813953488373</v>
      </c>
      <c r="V13" s="18">
        <v>16.279069767441861</v>
      </c>
      <c r="W13" s="18">
        <v>0.58139534883720934</v>
      </c>
      <c r="X13" s="19"/>
      <c r="Y13" s="19"/>
      <c r="Z13" s="19"/>
      <c r="AA13" s="19"/>
    </row>
    <row r="14" spans="1:27" ht="19.899999999999999" customHeight="1" x14ac:dyDescent="0.2">
      <c r="Q14" s="16" t="s">
        <v>20</v>
      </c>
      <c r="R14" s="16">
        <v>193</v>
      </c>
      <c r="S14" s="17" t="str">
        <f t="shared" si="0"/>
        <v>75歳以上(n=193)</v>
      </c>
      <c r="T14" s="18">
        <v>81.865284974093271</v>
      </c>
      <c r="U14" s="18">
        <v>0</v>
      </c>
      <c r="V14" s="18">
        <v>15.025906735751295</v>
      </c>
      <c r="W14" s="18">
        <v>3.1088082901554404</v>
      </c>
      <c r="X14" s="19"/>
      <c r="Y14" s="19"/>
      <c r="Z14" s="19"/>
      <c r="AA14" s="19"/>
    </row>
    <row r="15" spans="1:27" ht="19.899999999999999" customHeight="1" x14ac:dyDescent="0.2">
      <c r="Q15" s="16" t="s">
        <v>8</v>
      </c>
      <c r="R15" s="16">
        <v>10</v>
      </c>
      <c r="S15" s="17" t="str">
        <f t="shared" si="0"/>
        <v>（無効回答）(n=10)</v>
      </c>
      <c r="T15" s="18">
        <v>90</v>
      </c>
      <c r="U15" s="18">
        <v>0</v>
      </c>
      <c r="V15" s="18">
        <v>0</v>
      </c>
      <c r="W15" s="18">
        <v>10</v>
      </c>
      <c r="X15" s="9" t="s">
        <v>21</v>
      </c>
      <c r="Y15" s="9"/>
    </row>
  </sheetData>
  <phoneticPr fontId="6"/>
  <pageMargins left="0" right="0" top="0.39370078740157483" bottom="0" header="0.31496062992125984" footer="0.31496062992125984"/>
  <pageSetup paperSize="9" scale="7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4"/>
  <sheetViews>
    <sheetView showGridLines="0" view="pageBreakPreview" zoomScaleNormal="100" zoomScaleSheetLayoutView="100" workbookViewId="0">
      <selection activeCell="B3" sqref="B3:O24"/>
    </sheetView>
  </sheetViews>
  <sheetFormatPr defaultColWidth="8.75" defaultRowHeight="19.899999999999999" customHeight="1" x14ac:dyDescent="0.2"/>
  <cols>
    <col min="1" max="2" width="1.75" style="2" customWidth="1"/>
    <col min="3" max="3" width="25.58203125" style="2" customWidth="1"/>
    <col min="4" max="13" width="8.58203125" style="2" customWidth="1"/>
    <col min="14" max="14" width="5.75" style="2" customWidth="1"/>
    <col min="15" max="16" width="1.75" style="2" customWidth="1"/>
    <col min="17" max="17" width="32.25" style="2" bestFit="1" customWidth="1"/>
    <col min="18" max="18" width="7.75" style="2" bestFit="1" customWidth="1"/>
    <col min="19" max="19" width="20.75" style="2" customWidth="1"/>
    <col min="20" max="16384" width="8.75" style="2"/>
  </cols>
  <sheetData>
    <row r="1" spans="1:27" ht="19.899999999999999" customHeight="1" x14ac:dyDescent="0.2">
      <c r="A1" s="10"/>
      <c r="C1" s="1"/>
    </row>
    <row r="2" spans="1:27" ht="19.899999999999999" customHeight="1" x14ac:dyDescent="0.2">
      <c r="Q2" s="2" t="s">
        <v>90</v>
      </c>
    </row>
    <row r="3" spans="1:27" ht="19.899999999999999" customHeight="1" x14ac:dyDescent="0.2">
      <c r="U3" s="9" t="s">
        <v>9</v>
      </c>
    </row>
    <row r="4" spans="1:27" ht="19.899999999999999" customHeight="1" x14ac:dyDescent="0.2">
      <c r="Q4" s="11"/>
      <c r="R4" s="12"/>
      <c r="S4" s="13" t="s">
        <v>82</v>
      </c>
      <c r="T4" s="14">
        <v>1</v>
      </c>
      <c r="U4" s="14">
        <v>1</v>
      </c>
      <c r="V4" s="14">
        <v>1</v>
      </c>
      <c r="W4" s="14">
        <v>1</v>
      </c>
    </row>
    <row r="5" spans="1:27" ht="19.899999999999999" customHeight="1" x14ac:dyDescent="0.2">
      <c r="Q5" s="11" t="s">
        <v>10</v>
      </c>
      <c r="R5" s="12" t="s">
        <v>3</v>
      </c>
      <c r="S5" s="11" t="s">
        <v>11</v>
      </c>
      <c r="T5" s="15" t="s">
        <v>5</v>
      </c>
      <c r="U5" s="15" t="s">
        <v>7</v>
      </c>
      <c r="V5" s="15" t="s">
        <v>6</v>
      </c>
      <c r="W5" s="15" t="s">
        <v>8</v>
      </c>
    </row>
    <row r="6" spans="1:27" ht="19.899999999999999" customHeight="1" x14ac:dyDescent="0.2">
      <c r="Q6" s="16" t="s">
        <v>22</v>
      </c>
      <c r="R6" s="16">
        <v>254</v>
      </c>
      <c r="S6" s="17" t="str">
        <f t="shared" ref="S6:S11" si="0">Q6&amp;"(n="&amp;R6&amp;")"</f>
        <v>西部地域(n=254)</v>
      </c>
      <c r="T6" s="18">
        <v>81.496062992125985</v>
      </c>
      <c r="U6" s="18">
        <v>3.1496062992125982</v>
      </c>
      <c r="V6" s="18">
        <v>14.173228346456693</v>
      </c>
      <c r="W6" s="18">
        <v>1.1811023622047243</v>
      </c>
      <c r="X6" s="19"/>
      <c r="Y6" s="19"/>
      <c r="Z6" s="19"/>
      <c r="AA6" s="19"/>
    </row>
    <row r="7" spans="1:27" ht="19.899999999999999" customHeight="1" x14ac:dyDescent="0.2">
      <c r="Q7" s="16" t="s">
        <v>23</v>
      </c>
      <c r="R7" s="16">
        <v>295</v>
      </c>
      <c r="S7" s="17" t="str">
        <f t="shared" si="0"/>
        <v>北部地域(n=295)</v>
      </c>
      <c r="T7" s="18">
        <v>83.050847457627114</v>
      </c>
      <c r="U7" s="18">
        <v>2.0338983050847457</v>
      </c>
      <c r="V7" s="18">
        <v>13.220338983050848</v>
      </c>
      <c r="W7" s="18">
        <v>1.6949152542372881</v>
      </c>
      <c r="X7" s="19"/>
      <c r="Y7" s="19"/>
      <c r="Z7" s="19"/>
      <c r="AA7" s="19"/>
    </row>
    <row r="8" spans="1:27" ht="19.899999999999999" customHeight="1" x14ac:dyDescent="0.2">
      <c r="Q8" s="16" t="str">
        <f>"    南部地域"&amp;CHAR(10)&amp;"（中心市街地）"&amp;CHAR(10)&amp;"   "</f>
        <v xml:space="preserve">    南部地域
（中心市街地）
   </v>
      </c>
      <c r="R8" s="16">
        <v>229</v>
      </c>
      <c r="S8" s="17" t="str">
        <f t="shared" si="0"/>
        <v xml:space="preserve">    南部地域
（中心市街地）
   (n=229)</v>
      </c>
      <c r="T8" s="18">
        <v>85.1528384279476</v>
      </c>
      <c r="U8" s="18">
        <v>0.87336244541484709</v>
      </c>
      <c r="V8" s="18">
        <v>13.537117903930133</v>
      </c>
      <c r="W8" s="18">
        <v>0.43668122270742354</v>
      </c>
      <c r="X8" s="19"/>
      <c r="Y8" s="19"/>
      <c r="Z8" s="19"/>
      <c r="AA8" s="19"/>
    </row>
    <row r="9" spans="1:27" ht="19.899999999999999" customHeight="1" x14ac:dyDescent="0.2">
      <c r="Q9" s="16" t="str">
        <f>"          南部地域"&amp;CHAR(10)&amp;"（中心市街地以外）"&amp;CHAR(10)&amp;"         "</f>
        <v xml:space="preserve">          南部地域
（中心市街地以外）
         </v>
      </c>
      <c r="R9" s="16">
        <v>253</v>
      </c>
      <c r="S9" s="17" t="str">
        <f t="shared" si="0"/>
        <v xml:space="preserve">          南部地域
（中心市街地以外）
         (n=253)</v>
      </c>
      <c r="T9" s="18">
        <v>86.956521739130437</v>
      </c>
      <c r="U9" s="18">
        <v>1.5810276679841897</v>
      </c>
      <c r="V9" s="18">
        <v>10.671936758893279</v>
      </c>
      <c r="W9" s="18">
        <v>0.79051383399209485</v>
      </c>
      <c r="X9" s="19"/>
      <c r="Y9" s="19"/>
      <c r="Z9" s="19"/>
      <c r="AA9" s="19"/>
    </row>
    <row r="10" spans="1:27" ht="19.899999999999999" customHeight="1" x14ac:dyDescent="0.2">
      <c r="Q10" s="16" t="s">
        <v>24</v>
      </c>
      <c r="R10" s="16">
        <v>325</v>
      </c>
      <c r="S10" s="17" t="str">
        <f t="shared" si="0"/>
        <v>東部地域(n=325)</v>
      </c>
      <c r="T10" s="18">
        <v>77.538461538461533</v>
      </c>
      <c r="U10" s="18">
        <v>2.7692307692307692</v>
      </c>
      <c r="V10" s="18">
        <v>19.076923076923077</v>
      </c>
      <c r="W10" s="18">
        <v>0.61538461538461542</v>
      </c>
      <c r="X10" s="19"/>
      <c r="Y10" s="19"/>
      <c r="Z10" s="19"/>
      <c r="AA10" s="19"/>
    </row>
    <row r="11" spans="1:27" ht="19.899999999999999" customHeight="1" x14ac:dyDescent="0.2">
      <c r="Q11" s="16" t="s">
        <v>8</v>
      </c>
      <c r="R11" s="16">
        <v>14</v>
      </c>
      <c r="S11" s="17" t="str">
        <f t="shared" si="0"/>
        <v>（無効回答）(n=14)</v>
      </c>
      <c r="T11" s="18">
        <v>71.428571428571431</v>
      </c>
      <c r="U11" s="18">
        <v>7.1428571428571423</v>
      </c>
      <c r="V11" s="18">
        <v>14.285714285714285</v>
      </c>
      <c r="W11" s="18">
        <v>7.1428571428571423</v>
      </c>
      <c r="X11" s="9" t="s">
        <v>21</v>
      </c>
      <c r="Y11" s="9"/>
      <c r="Z11" s="19"/>
      <c r="AA11" s="19"/>
    </row>
    <row r="12" spans="1:27" ht="19.899999999999999" customHeight="1" x14ac:dyDescent="0.2">
      <c r="Z12" s="19"/>
      <c r="AA12" s="19"/>
    </row>
    <row r="13" spans="1:27" ht="19.899999999999999" customHeight="1" x14ac:dyDescent="0.2">
      <c r="Z13" s="19"/>
      <c r="AA13" s="19"/>
    </row>
    <row r="14" spans="1:27" ht="19.899999999999999" customHeight="1" x14ac:dyDescent="0.2">
      <c r="Z14" s="19"/>
      <c r="AA14" s="19"/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5"/>
  <sheetViews>
    <sheetView view="pageBreakPreview" zoomScaleNormal="100" zoomScaleSheetLayoutView="100" workbookViewId="0">
      <selection activeCell="C3" sqref="C3"/>
    </sheetView>
  </sheetViews>
  <sheetFormatPr defaultColWidth="8.75" defaultRowHeight="19.899999999999999" customHeight="1" x14ac:dyDescent="0.2"/>
  <cols>
    <col min="1" max="2" width="1.75" style="2" customWidth="1"/>
    <col min="3" max="3" width="25.58203125" style="2" customWidth="1"/>
    <col min="4" max="13" width="8.58203125" style="2" customWidth="1"/>
    <col min="14" max="14" width="5.75" style="2" customWidth="1"/>
    <col min="15" max="16" width="1.75" style="2" customWidth="1"/>
    <col min="17" max="17" width="16.08203125" style="2" bestFit="1" customWidth="1"/>
    <col min="18" max="18" width="7.75" style="2" bestFit="1" customWidth="1"/>
    <col min="19" max="19" width="20.75" style="2" customWidth="1"/>
    <col min="20" max="16384" width="8.75" style="2"/>
  </cols>
  <sheetData>
    <row r="1" spans="1:27" ht="19.899999999999999" customHeight="1" x14ac:dyDescent="0.2">
      <c r="A1" s="10"/>
      <c r="C1" s="1"/>
    </row>
    <row r="2" spans="1:27" ht="19.899999999999999" customHeight="1" x14ac:dyDescent="0.2">
      <c r="Q2" s="2" t="s">
        <v>90</v>
      </c>
    </row>
    <row r="3" spans="1:27" ht="19.899999999999999" customHeight="1" x14ac:dyDescent="0.2">
      <c r="U3" s="9" t="s">
        <v>9</v>
      </c>
    </row>
    <row r="4" spans="1:27" ht="19.899999999999999" customHeight="1" x14ac:dyDescent="0.2">
      <c r="Q4" s="11"/>
      <c r="R4" s="12"/>
      <c r="S4" s="13" t="s">
        <v>82</v>
      </c>
      <c r="T4" s="14">
        <v>1</v>
      </c>
      <c r="U4" s="14">
        <v>1</v>
      </c>
      <c r="V4" s="14">
        <v>1</v>
      </c>
      <c r="W4" s="14">
        <v>1</v>
      </c>
    </row>
    <row r="5" spans="1:27" ht="19.899999999999999" customHeight="1" x14ac:dyDescent="0.2">
      <c r="Q5" s="11" t="s">
        <v>10</v>
      </c>
      <c r="R5" s="12" t="s">
        <v>3</v>
      </c>
      <c r="S5" s="11" t="s">
        <v>11</v>
      </c>
      <c r="T5" s="15" t="s">
        <v>5</v>
      </c>
      <c r="U5" s="15" t="s">
        <v>7</v>
      </c>
      <c r="V5" s="15" t="s">
        <v>6</v>
      </c>
      <c r="W5" s="15" t="s">
        <v>8</v>
      </c>
    </row>
    <row r="6" spans="1:27" ht="19.899999999999999" customHeight="1" x14ac:dyDescent="0.2">
      <c r="Q6" s="16" t="s">
        <v>77</v>
      </c>
      <c r="R6" s="16">
        <v>109</v>
      </c>
      <c r="S6" s="17" t="str">
        <f t="shared" ref="S6:S12" si="0">Q6&amp;"(n="&amp;R6&amp;")"</f>
        <v>３年未満(n=109)</v>
      </c>
      <c r="T6" s="18">
        <v>69.724770642201833</v>
      </c>
      <c r="U6" s="18">
        <v>7.3394495412844041</v>
      </c>
      <c r="V6" s="18">
        <v>22.935779816513762</v>
      </c>
      <c r="W6" s="18">
        <v>0</v>
      </c>
      <c r="X6" s="19"/>
      <c r="Y6" s="19"/>
      <c r="Z6" s="19"/>
      <c r="AA6" s="19"/>
    </row>
    <row r="7" spans="1:27" ht="19.899999999999999" customHeight="1" x14ac:dyDescent="0.2">
      <c r="Q7" s="16" t="str">
        <f>"３年以上５年未満"&amp;CHAR(10)&amp;"          "</f>
        <v xml:space="preserve">３年以上５年未満
          </v>
      </c>
      <c r="R7" s="16">
        <v>85</v>
      </c>
      <c r="S7" s="17" t="str">
        <f t="shared" si="0"/>
        <v>３年以上５年未満
          (n=85)</v>
      </c>
      <c r="T7" s="18">
        <v>88.235294117647058</v>
      </c>
      <c r="U7" s="18">
        <v>0</v>
      </c>
      <c r="V7" s="18">
        <v>11.76470588235294</v>
      </c>
      <c r="W7" s="18">
        <v>0</v>
      </c>
      <c r="X7" s="19"/>
      <c r="Y7" s="19"/>
      <c r="Z7" s="19"/>
      <c r="AA7" s="19"/>
    </row>
    <row r="8" spans="1:27" ht="19.899999999999999" customHeight="1" x14ac:dyDescent="0.2">
      <c r="Q8" s="16" t="str">
        <f>"５年以上10年未満"&amp;CHAR(10)&amp;"          "</f>
        <v xml:space="preserve">５年以上10年未満
          </v>
      </c>
      <c r="R8" s="16">
        <v>157</v>
      </c>
      <c r="S8" s="17" t="str">
        <f t="shared" si="0"/>
        <v>５年以上10年未満
          (n=157)</v>
      </c>
      <c r="T8" s="18">
        <v>77.70700636942675</v>
      </c>
      <c r="U8" s="18">
        <v>1.910828025477707</v>
      </c>
      <c r="V8" s="18">
        <v>19.745222929936308</v>
      </c>
      <c r="W8" s="18">
        <v>0.63694267515923575</v>
      </c>
      <c r="X8" s="19"/>
      <c r="Y8" s="19"/>
      <c r="Z8" s="19"/>
      <c r="AA8" s="19"/>
    </row>
    <row r="9" spans="1:27" ht="19.899999999999999" customHeight="1" x14ac:dyDescent="0.2">
      <c r="Q9" s="16" t="str">
        <f>"10年以上20年未満"&amp;CHAR(10)&amp;"            "</f>
        <v xml:space="preserve">10年以上20年未満
            </v>
      </c>
      <c r="R9" s="16">
        <v>301</v>
      </c>
      <c r="S9" s="17" t="str">
        <f t="shared" si="0"/>
        <v>10年以上20年未満
            (n=301)</v>
      </c>
      <c r="T9" s="18">
        <v>82.059800664451828</v>
      </c>
      <c r="U9" s="18">
        <v>2.3255813953488373</v>
      </c>
      <c r="V9" s="18">
        <v>14.950166112956811</v>
      </c>
      <c r="W9" s="18">
        <v>0.66445182724252494</v>
      </c>
      <c r="X9" s="19"/>
      <c r="Y9" s="19"/>
      <c r="Z9" s="19"/>
      <c r="AA9" s="19"/>
    </row>
    <row r="10" spans="1:27" ht="19.899999999999999" customHeight="1" x14ac:dyDescent="0.2">
      <c r="Q10" s="16" t="str">
        <f>"20年以上30年未満"&amp;CHAR(10)&amp;"            "</f>
        <v xml:space="preserve">20年以上30年未満
            </v>
      </c>
      <c r="R10" s="16">
        <v>253</v>
      </c>
      <c r="S10" s="17" t="str">
        <f t="shared" si="0"/>
        <v>20年以上30年未満
            (n=253)</v>
      </c>
      <c r="T10" s="18">
        <v>84.189723320158109</v>
      </c>
      <c r="U10" s="18">
        <v>3.1620553359683794</v>
      </c>
      <c r="V10" s="18">
        <v>12.252964426877471</v>
      </c>
      <c r="W10" s="18">
        <v>0.39525691699604742</v>
      </c>
      <c r="X10" s="19"/>
      <c r="Y10" s="19"/>
      <c r="Z10" s="19"/>
      <c r="AA10" s="19"/>
    </row>
    <row r="11" spans="1:27" ht="19.899999999999999" customHeight="1" x14ac:dyDescent="0.2">
      <c r="Q11" s="16" t="s">
        <v>78</v>
      </c>
      <c r="R11" s="16">
        <v>455</v>
      </c>
      <c r="S11" s="17" t="str">
        <f t="shared" si="0"/>
        <v>30年以上(n=455)</v>
      </c>
      <c r="T11" s="18">
        <v>86.593406593406598</v>
      </c>
      <c r="U11" s="18">
        <v>0.87912087912087911</v>
      </c>
      <c r="V11" s="18">
        <v>12.087912087912088</v>
      </c>
      <c r="W11" s="18">
        <v>0.43956043956043955</v>
      </c>
      <c r="X11" s="19"/>
      <c r="Y11" s="19"/>
      <c r="Z11" s="19"/>
      <c r="AA11" s="19"/>
    </row>
    <row r="12" spans="1:27" ht="19.899999999999999" customHeight="1" x14ac:dyDescent="0.2">
      <c r="Q12" s="16" t="s">
        <v>8</v>
      </c>
      <c r="R12" s="16">
        <v>10</v>
      </c>
      <c r="S12" s="17" t="str">
        <f t="shared" si="0"/>
        <v>（無効回答）(n=10)</v>
      </c>
      <c r="T12" s="18">
        <v>20</v>
      </c>
      <c r="U12" s="18">
        <v>0</v>
      </c>
      <c r="V12" s="18">
        <v>0</v>
      </c>
      <c r="W12" s="18">
        <v>80</v>
      </c>
      <c r="X12" s="9" t="s">
        <v>21</v>
      </c>
      <c r="Y12" s="19"/>
      <c r="Z12" s="19"/>
      <c r="AA12" s="19"/>
    </row>
    <row r="13" spans="1:27" ht="19.899999999999999" customHeight="1" x14ac:dyDescent="0.2">
      <c r="R13" s="2">
        <f>SUM(R6:R12)</f>
        <v>1370</v>
      </c>
      <c r="X13" s="19"/>
      <c r="Y13" s="19"/>
      <c r="Z13" s="19"/>
      <c r="AA13" s="19"/>
    </row>
    <row r="14" spans="1:27" ht="19.899999999999999" customHeight="1" x14ac:dyDescent="0.2">
      <c r="X14" s="19"/>
      <c r="Y14" s="19"/>
      <c r="Z14" s="19"/>
      <c r="AA14" s="19"/>
    </row>
    <row r="15" spans="1:27" ht="19.899999999999999" customHeight="1" x14ac:dyDescent="0.2">
      <c r="X15" s="9"/>
      <c r="Y15" s="9"/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Q10"/>
  <sheetViews>
    <sheetView view="pageBreakPreview" zoomScaleNormal="100" zoomScaleSheetLayoutView="100" workbookViewId="0">
      <selection activeCell="S11" sqref="S11"/>
    </sheetView>
  </sheetViews>
  <sheetFormatPr defaultColWidth="8.75" defaultRowHeight="19.899999999999999" customHeight="1" x14ac:dyDescent="0.2"/>
  <cols>
    <col min="1" max="2" width="1.75" style="2" customWidth="1"/>
    <col min="3" max="10" width="9.75" style="2" customWidth="1"/>
    <col min="11" max="12" width="1.75" style="2" customWidth="1"/>
    <col min="13" max="13" width="11.5" style="2" bestFit="1" customWidth="1"/>
    <col min="14" max="14" width="20.75" style="2" customWidth="1"/>
    <col min="15" max="16384" width="8.75" style="2"/>
  </cols>
  <sheetData>
    <row r="1" spans="3:17" ht="19.899999999999999" customHeight="1" x14ac:dyDescent="0.2">
      <c r="C1" s="1"/>
    </row>
    <row r="3" spans="3:17" ht="19.899999999999999" customHeight="1" x14ac:dyDescent="0.2">
      <c r="M3" s="2" t="s">
        <v>91</v>
      </c>
    </row>
    <row r="4" spans="3:17" ht="19.899999999999999" customHeight="1" x14ac:dyDescent="0.2">
      <c r="M4" s="3" t="s">
        <v>4</v>
      </c>
      <c r="N4" s="20" t="s">
        <v>27</v>
      </c>
      <c r="O4" s="5">
        <v>898</v>
      </c>
      <c r="P4" s="6">
        <f>O4/O$9*100</f>
        <v>65.547445255474457</v>
      </c>
      <c r="Q4" s="24">
        <f>O4*100/1370</f>
        <v>65.547445255474457</v>
      </c>
    </row>
    <row r="5" spans="3:17" ht="19.899999999999999" customHeight="1" x14ac:dyDescent="0.2">
      <c r="M5" s="3" t="s">
        <v>0</v>
      </c>
      <c r="N5" s="20" t="s">
        <v>28</v>
      </c>
      <c r="O5" s="5">
        <v>359</v>
      </c>
      <c r="P5" s="6">
        <f t="shared" ref="P5:P9" si="0">O5/O$9*100</f>
        <v>26.204379562043794</v>
      </c>
      <c r="Q5" s="24">
        <f t="shared" ref="Q5:Q8" si="1">O5*100/1370</f>
        <v>26.204379562043794</v>
      </c>
    </row>
    <row r="6" spans="3:17" ht="19.899999999999999" customHeight="1" x14ac:dyDescent="0.2">
      <c r="M6" s="3" t="s">
        <v>1</v>
      </c>
      <c r="N6" s="20" t="s">
        <v>29</v>
      </c>
      <c r="O6" s="5">
        <v>59</v>
      </c>
      <c r="P6" s="6">
        <f t="shared" si="0"/>
        <v>4.3065693430656937</v>
      </c>
      <c r="Q6" s="24">
        <f t="shared" si="1"/>
        <v>4.3065693430656937</v>
      </c>
    </row>
    <row r="7" spans="3:17" ht="19.899999999999999" customHeight="1" x14ac:dyDescent="0.2">
      <c r="M7" s="3" t="s">
        <v>2</v>
      </c>
      <c r="N7" s="20" t="s">
        <v>30</v>
      </c>
      <c r="O7" s="5">
        <v>33</v>
      </c>
      <c r="P7" s="6">
        <f t="shared" si="0"/>
        <v>2.4087591240875912</v>
      </c>
      <c r="Q7" s="24">
        <f t="shared" si="1"/>
        <v>2.4087591240875912</v>
      </c>
    </row>
    <row r="8" spans="3:17" ht="19.899999999999999" customHeight="1" x14ac:dyDescent="0.2">
      <c r="M8" s="3" t="s">
        <v>25</v>
      </c>
      <c r="N8" s="4" t="s">
        <v>8</v>
      </c>
      <c r="O8" s="5">
        <v>21</v>
      </c>
      <c r="P8" s="6">
        <f t="shared" si="0"/>
        <v>1.5328467153284671</v>
      </c>
      <c r="Q8" s="24">
        <f t="shared" si="1"/>
        <v>1.5328467153284671</v>
      </c>
    </row>
    <row r="9" spans="3:17" ht="19.899999999999999" customHeight="1" x14ac:dyDescent="0.2">
      <c r="M9" s="7"/>
      <c r="N9" s="8" t="s">
        <v>3</v>
      </c>
      <c r="O9" s="5">
        <v>1370</v>
      </c>
      <c r="P9" s="6">
        <f t="shared" si="0"/>
        <v>100</v>
      </c>
    </row>
    <row r="10" spans="3:17" ht="19.899999999999999" customHeight="1" x14ac:dyDescent="0.2">
      <c r="O10" s="23">
        <f>SUM(O4:O8)</f>
        <v>1370</v>
      </c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6"/>
  <sheetViews>
    <sheetView view="pageBreakPreview" zoomScaleNormal="100" zoomScaleSheetLayoutView="100" workbookViewId="0">
      <selection activeCell="B3" sqref="B3:O27"/>
    </sheetView>
  </sheetViews>
  <sheetFormatPr defaultColWidth="8.75" defaultRowHeight="19.899999999999999" customHeight="1" x14ac:dyDescent="0.2"/>
  <cols>
    <col min="1" max="2" width="1.75" style="2" customWidth="1"/>
    <col min="3" max="3" width="25.58203125" style="2" customWidth="1"/>
    <col min="4" max="13" width="8.58203125" style="2" customWidth="1"/>
    <col min="14" max="14" width="5.75" style="2" customWidth="1"/>
    <col min="15" max="16" width="1.75" style="2" customWidth="1"/>
    <col min="17" max="17" width="16.08203125" style="2" bestFit="1" customWidth="1"/>
    <col min="18" max="18" width="8.08203125" style="2" bestFit="1" customWidth="1"/>
    <col min="19" max="19" width="20.75" style="2" customWidth="1"/>
    <col min="20" max="16384" width="8.75" style="2"/>
  </cols>
  <sheetData>
    <row r="1" spans="1:27" ht="19.899999999999999" customHeight="1" x14ac:dyDescent="0.2">
      <c r="A1" s="10"/>
      <c r="C1" s="1"/>
    </row>
    <row r="2" spans="1:27" ht="19.899999999999999" customHeight="1" x14ac:dyDescent="0.2">
      <c r="Q2" s="2" t="s">
        <v>91</v>
      </c>
    </row>
    <row r="4" spans="1:27" ht="19.899999999999999" customHeight="1" x14ac:dyDescent="0.2">
      <c r="Q4" s="11"/>
      <c r="R4" s="12"/>
      <c r="S4" s="13" t="s">
        <v>83</v>
      </c>
      <c r="T4" s="14">
        <v>1</v>
      </c>
      <c r="U4" s="14">
        <v>1</v>
      </c>
      <c r="V4" s="14">
        <v>1</v>
      </c>
      <c r="W4" s="14">
        <v>1</v>
      </c>
      <c r="X4" s="14">
        <v>1</v>
      </c>
    </row>
    <row r="5" spans="1:27" ht="19.899999999999999" customHeight="1" x14ac:dyDescent="0.2">
      <c r="Q5" s="11" t="s">
        <v>10</v>
      </c>
      <c r="R5" s="12" t="s">
        <v>75</v>
      </c>
      <c r="S5" s="11" t="s">
        <v>11</v>
      </c>
      <c r="T5" s="15" t="s">
        <v>27</v>
      </c>
      <c r="U5" s="15" t="s">
        <v>28</v>
      </c>
      <c r="V5" s="15" t="s">
        <v>29</v>
      </c>
      <c r="W5" s="15" t="s">
        <v>30</v>
      </c>
      <c r="X5" s="15" t="s">
        <v>76</v>
      </c>
    </row>
    <row r="6" spans="1:27" ht="19.899999999999999" customHeight="1" x14ac:dyDescent="0.2">
      <c r="Q6" s="16" t="s">
        <v>79</v>
      </c>
      <c r="R6" s="22">
        <v>1367</v>
      </c>
      <c r="S6" s="17" t="str">
        <f t="shared" ref="S6:S10" si="0">Q6&amp;"(n="&amp;TEXT(R6,"#,##0")&amp;")"</f>
        <v>R1(n=1,367)</v>
      </c>
      <c r="T6" s="18">
        <v>59.839063643013901</v>
      </c>
      <c r="U6" s="18">
        <v>29.334308705193855</v>
      </c>
      <c r="V6" s="18">
        <v>5.7790782735918071</v>
      </c>
      <c r="W6" s="18">
        <v>3.4381858083394294</v>
      </c>
      <c r="X6" s="18">
        <v>1.6093635698610096</v>
      </c>
      <c r="Y6" s="19"/>
      <c r="Z6" s="19"/>
      <c r="AA6" s="19"/>
    </row>
    <row r="7" spans="1:27" ht="19.899999999999999" customHeight="1" x14ac:dyDescent="0.2">
      <c r="Q7" s="16" t="s">
        <v>80</v>
      </c>
      <c r="R7" s="22">
        <v>1378</v>
      </c>
      <c r="S7" s="17" t="str">
        <f t="shared" si="0"/>
        <v>R2(n=1,378)</v>
      </c>
      <c r="T7" s="18">
        <v>61.53846153846154</v>
      </c>
      <c r="U7" s="18">
        <v>24.310595065312047</v>
      </c>
      <c r="V7" s="18">
        <v>8.0551523947750372</v>
      </c>
      <c r="W7" s="18">
        <v>3.6284470246734397</v>
      </c>
      <c r="X7" s="18">
        <v>2.467343976777939</v>
      </c>
      <c r="Y7" s="19"/>
      <c r="Z7" s="19"/>
      <c r="AA7" s="19"/>
    </row>
    <row r="8" spans="1:27" ht="19.899999999999999" customHeight="1" x14ac:dyDescent="0.2">
      <c r="Q8" s="16" t="s">
        <v>81</v>
      </c>
      <c r="R8" s="22">
        <v>1105</v>
      </c>
      <c r="S8" s="17" t="str">
        <f t="shared" si="0"/>
        <v>R3(n=1,105)</v>
      </c>
      <c r="T8" s="18">
        <v>63</v>
      </c>
      <c r="U8" s="18">
        <v>26.4</v>
      </c>
      <c r="V8" s="18">
        <v>6.1</v>
      </c>
      <c r="W8" s="18">
        <v>3.3</v>
      </c>
      <c r="X8" s="18">
        <v>1.3</v>
      </c>
      <c r="Y8" s="19"/>
      <c r="Z8" s="19"/>
      <c r="AA8" s="19"/>
    </row>
    <row r="9" spans="1:27" ht="19.899999999999999" customHeight="1" x14ac:dyDescent="0.2">
      <c r="Q9" s="16" t="s">
        <v>84</v>
      </c>
      <c r="R9" s="22">
        <v>1193</v>
      </c>
      <c r="S9" s="17" t="str">
        <f t="shared" si="0"/>
        <v>R4(n=1,193)</v>
      </c>
      <c r="T9" s="18">
        <v>62.7</v>
      </c>
      <c r="U9" s="18">
        <v>26.2</v>
      </c>
      <c r="V9" s="18">
        <v>6</v>
      </c>
      <c r="W9" s="18">
        <v>3.4</v>
      </c>
      <c r="X9" s="18">
        <v>1.8</v>
      </c>
      <c r="Y9" s="19"/>
      <c r="Z9" s="19"/>
      <c r="AA9" s="19"/>
    </row>
    <row r="10" spans="1:27" ht="19.899999999999999" customHeight="1" x14ac:dyDescent="0.2">
      <c r="Q10" s="16" t="s">
        <v>86</v>
      </c>
      <c r="R10" s="22">
        <v>1211</v>
      </c>
      <c r="S10" s="17" t="str">
        <f t="shared" si="0"/>
        <v>R5(n=1,211)</v>
      </c>
      <c r="T10" s="18">
        <v>63.3</v>
      </c>
      <c r="U10" s="18">
        <v>24.4</v>
      </c>
      <c r="V10" s="18">
        <v>6.9</v>
      </c>
      <c r="W10" s="18">
        <v>3.6</v>
      </c>
      <c r="X10" s="18">
        <v>1.8</v>
      </c>
      <c r="Y10" s="19"/>
      <c r="Z10" s="19"/>
      <c r="AA10" s="19"/>
    </row>
    <row r="11" spans="1:27" ht="19.899999999999999" customHeight="1" x14ac:dyDescent="0.2">
      <c r="Q11" s="16" t="s">
        <v>101</v>
      </c>
      <c r="R11" s="22">
        <v>1210</v>
      </c>
      <c r="S11" s="17" t="str">
        <f t="shared" ref="S11" si="1">Q11&amp;"(n="&amp;TEXT(R11,"#,##0")&amp;")"</f>
        <v>R6(n=1,210)</v>
      </c>
      <c r="T11" s="18">
        <v>59.6</v>
      </c>
      <c r="U11" s="18">
        <v>28.8</v>
      </c>
      <c r="V11" s="18">
        <v>6</v>
      </c>
      <c r="W11" s="18">
        <v>3.6</v>
      </c>
      <c r="X11" s="18">
        <v>2</v>
      </c>
      <c r="Y11" s="19"/>
      <c r="Z11" s="19"/>
      <c r="AA11" s="19"/>
    </row>
    <row r="12" spans="1:27" ht="19.899999999999999" customHeight="1" x14ac:dyDescent="0.2">
      <c r="Q12" s="16" t="s">
        <v>103</v>
      </c>
      <c r="R12" s="22">
        <v>1370</v>
      </c>
      <c r="S12" s="17" t="str">
        <f t="shared" ref="S12" si="2">Q12&amp;"(n="&amp;TEXT(R12,"#,##0")&amp;")"</f>
        <v>R7(n=1,370)</v>
      </c>
      <c r="T12" s="18">
        <f>0.655474452554745*100</f>
        <v>65.5474452554745</v>
      </c>
      <c r="U12" s="18">
        <f>0.262043795620438*100</f>
        <v>26.204379562043801</v>
      </c>
      <c r="V12" s="18">
        <f>0.0430656934306569*100</f>
        <v>4.3065693430656902</v>
      </c>
      <c r="W12" s="18">
        <f>0.0240875912408759*100</f>
        <v>2.4087591240875903</v>
      </c>
      <c r="X12" s="18">
        <f>0.0153284671532847*100</f>
        <v>1.5328467153284699</v>
      </c>
      <c r="Y12" s="19"/>
      <c r="Z12" s="19"/>
      <c r="AA12" s="19"/>
    </row>
    <row r="13" spans="1:27" ht="19.899999999999999" customHeight="1" x14ac:dyDescent="0.2">
      <c r="Y13" s="19"/>
      <c r="Z13" s="19"/>
      <c r="AA13" s="19"/>
    </row>
    <row r="14" spans="1:27" ht="19.899999999999999" customHeight="1" x14ac:dyDescent="0.2">
      <c r="Y14" s="19"/>
      <c r="Z14" s="19"/>
      <c r="AA14" s="19"/>
    </row>
    <row r="15" spans="1:27" ht="19.899999999999999" customHeight="1" x14ac:dyDescent="0.2">
      <c r="Q15" s="1"/>
    </row>
    <row r="16" spans="1:27" ht="19.899999999999999" customHeight="1" x14ac:dyDescent="0.2">
      <c r="Q16" s="1"/>
    </row>
  </sheetData>
  <phoneticPr fontId="6"/>
  <pageMargins left="0" right="0" top="0.39370078740157483" bottom="0" header="0.31496062992125984" footer="0.31496062992125984"/>
  <pageSetup paperSize="9" scale="7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6"/>
  <sheetViews>
    <sheetView showGridLines="0" view="pageBreakPreview" topLeftCell="J2" zoomScaleNormal="100" zoomScaleSheetLayoutView="100" workbookViewId="0">
      <selection activeCell="Y15" sqref="Y15"/>
    </sheetView>
  </sheetViews>
  <sheetFormatPr defaultColWidth="8.75" defaultRowHeight="19.899999999999999" customHeight="1" x14ac:dyDescent="0.2"/>
  <cols>
    <col min="1" max="2" width="1.75" style="2" customWidth="1"/>
    <col min="3" max="3" width="25.58203125" style="2" customWidth="1"/>
    <col min="4" max="13" width="8.58203125" style="2" customWidth="1"/>
    <col min="14" max="14" width="5.75" style="2" customWidth="1"/>
    <col min="15" max="16" width="1.75" style="2" customWidth="1"/>
    <col min="17" max="17" width="16.08203125" style="2" bestFit="1" customWidth="1"/>
    <col min="18" max="18" width="7.75" style="2" bestFit="1" customWidth="1"/>
    <col min="19" max="19" width="20.75" style="2" customWidth="1"/>
    <col min="20" max="16384" width="8.75" style="2"/>
  </cols>
  <sheetData>
    <row r="1" spans="1:27" ht="19.899999999999999" customHeight="1" x14ac:dyDescent="0.2">
      <c r="A1" s="10"/>
      <c r="C1" s="1"/>
    </row>
    <row r="2" spans="1:27" ht="19.899999999999999" customHeight="1" x14ac:dyDescent="0.2">
      <c r="Q2" s="2" t="s">
        <v>91</v>
      </c>
    </row>
    <row r="4" spans="1:27" ht="19.899999999999999" customHeight="1" x14ac:dyDescent="0.2">
      <c r="Q4" s="11"/>
      <c r="R4" s="12"/>
      <c r="S4" s="13" t="s">
        <v>83</v>
      </c>
      <c r="T4" s="14">
        <v>1</v>
      </c>
      <c r="U4" s="14">
        <v>1</v>
      </c>
      <c r="V4" s="14">
        <v>1</v>
      </c>
      <c r="W4" s="14">
        <v>1</v>
      </c>
      <c r="X4" s="14">
        <v>1</v>
      </c>
    </row>
    <row r="5" spans="1:27" ht="19.899999999999999" customHeight="1" x14ac:dyDescent="0.2">
      <c r="Q5" s="11" t="s">
        <v>10</v>
      </c>
      <c r="R5" s="12" t="s">
        <v>3</v>
      </c>
      <c r="S5" s="11" t="s">
        <v>11</v>
      </c>
      <c r="T5" s="15" t="s">
        <v>27</v>
      </c>
      <c r="U5" s="15" t="s">
        <v>28</v>
      </c>
      <c r="V5" s="15" t="s">
        <v>29</v>
      </c>
      <c r="W5" s="15" t="s">
        <v>30</v>
      </c>
      <c r="X5" s="15" t="s">
        <v>76</v>
      </c>
    </row>
    <row r="6" spans="1:27" ht="19.899999999999999" customHeight="1" x14ac:dyDescent="0.2">
      <c r="Q6" s="16" t="s">
        <v>12</v>
      </c>
      <c r="R6" s="16">
        <v>30</v>
      </c>
      <c r="S6" s="17" t="str">
        <f t="shared" ref="S6:S15" si="0">Q6&amp;"(n="&amp;R6&amp;")"</f>
        <v>16～19歳(n=30)</v>
      </c>
      <c r="T6" s="18">
        <v>46.666666666666664</v>
      </c>
      <c r="U6" s="18">
        <v>36.666666666666664</v>
      </c>
      <c r="V6" s="18">
        <v>3.3333333333333335</v>
      </c>
      <c r="W6" s="18">
        <v>10</v>
      </c>
      <c r="X6" s="18">
        <v>3.3333333333333335</v>
      </c>
      <c r="Y6" s="19"/>
      <c r="Z6" s="19">
        <f>T6+U6</f>
        <v>83.333333333333329</v>
      </c>
      <c r="AA6" s="19">
        <f>V6+W6</f>
        <v>13.333333333333334</v>
      </c>
    </row>
    <row r="7" spans="1:27" ht="19.899999999999999" customHeight="1" x14ac:dyDescent="0.2">
      <c r="Q7" s="16" t="s">
        <v>13</v>
      </c>
      <c r="R7" s="16">
        <v>90</v>
      </c>
      <c r="S7" s="17" t="str">
        <f t="shared" si="0"/>
        <v>20～29歳(n=90)</v>
      </c>
      <c r="T7" s="18">
        <v>32.222222222222221</v>
      </c>
      <c r="U7" s="18">
        <v>47.777777777777779</v>
      </c>
      <c r="V7" s="18">
        <v>6.666666666666667</v>
      </c>
      <c r="W7" s="18">
        <v>13.333333333333334</v>
      </c>
      <c r="X7" s="18">
        <v>0</v>
      </c>
      <c r="Y7" s="19"/>
      <c r="Z7" s="19">
        <f t="shared" ref="Z7:Z14" si="1">T7+U7</f>
        <v>80</v>
      </c>
      <c r="AA7" s="19">
        <f t="shared" ref="AA7:AA14" si="2">V7+W7</f>
        <v>20</v>
      </c>
    </row>
    <row r="8" spans="1:27" ht="19.899999999999999" customHeight="1" x14ac:dyDescent="0.2">
      <c r="Q8" s="16" t="s">
        <v>14</v>
      </c>
      <c r="R8" s="16">
        <v>165</v>
      </c>
      <c r="S8" s="17" t="str">
        <f t="shared" si="0"/>
        <v>30～39歳(n=165)</v>
      </c>
      <c r="T8" s="18">
        <v>49.090909090909093</v>
      </c>
      <c r="U8" s="18">
        <v>38.181818181818187</v>
      </c>
      <c r="V8" s="18">
        <v>7.2727272727272725</v>
      </c>
      <c r="W8" s="18">
        <v>3.6363636363636362</v>
      </c>
      <c r="X8" s="18">
        <v>1.8181818181818181</v>
      </c>
      <c r="Y8" s="19"/>
      <c r="Z8" s="19">
        <f t="shared" si="1"/>
        <v>87.27272727272728</v>
      </c>
      <c r="AA8" s="19">
        <f t="shared" si="2"/>
        <v>10.909090909090908</v>
      </c>
    </row>
    <row r="9" spans="1:27" ht="19.899999999999999" customHeight="1" x14ac:dyDescent="0.2">
      <c r="Q9" s="16" t="s">
        <v>15</v>
      </c>
      <c r="R9" s="16">
        <v>212</v>
      </c>
      <c r="S9" s="17" t="str">
        <f t="shared" si="0"/>
        <v>40～49歳(n=212)</v>
      </c>
      <c r="T9" s="18">
        <v>60.377358490566039</v>
      </c>
      <c r="U9" s="18">
        <v>33.018867924528301</v>
      </c>
      <c r="V9" s="18">
        <v>4.716981132075472</v>
      </c>
      <c r="W9" s="18">
        <v>1.4150943396226416</v>
      </c>
      <c r="X9" s="18">
        <v>0.47169811320754718</v>
      </c>
      <c r="Y9" s="19"/>
      <c r="Z9" s="19">
        <f t="shared" si="1"/>
        <v>93.396226415094333</v>
      </c>
      <c r="AA9" s="19">
        <f t="shared" si="2"/>
        <v>6.1320754716981138</v>
      </c>
    </row>
    <row r="10" spans="1:27" ht="19.899999999999999" customHeight="1" x14ac:dyDescent="0.2">
      <c r="Q10" s="16" t="s">
        <v>16</v>
      </c>
      <c r="R10" s="16">
        <v>270</v>
      </c>
      <c r="S10" s="17" t="str">
        <f t="shared" si="0"/>
        <v>50～59歳(n=270)</v>
      </c>
      <c r="T10" s="18">
        <v>68.888888888888886</v>
      </c>
      <c r="U10" s="18">
        <v>24.814814814814813</v>
      </c>
      <c r="V10" s="18">
        <v>3.7037037037037033</v>
      </c>
      <c r="W10" s="18">
        <v>2.2222222222222223</v>
      </c>
      <c r="X10" s="18">
        <v>0.37037037037037041</v>
      </c>
      <c r="Y10" s="19"/>
      <c r="Z10" s="19">
        <f t="shared" si="1"/>
        <v>93.703703703703695</v>
      </c>
      <c r="AA10" s="19">
        <f t="shared" si="2"/>
        <v>5.9259259259259256</v>
      </c>
    </row>
    <row r="11" spans="1:27" ht="19.899999999999999" customHeight="1" x14ac:dyDescent="0.2">
      <c r="Q11" s="16" t="s">
        <v>17</v>
      </c>
      <c r="R11" s="16">
        <v>125</v>
      </c>
      <c r="S11" s="17" t="str">
        <f t="shared" si="0"/>
        <v>60～64歳(n=125)</v>
      </c>
      <c r="T11" s="18">
        <v>74.400000000000006</v>
      </c>
      <c r="U11" s="18">
        <v>19.2</v>
      </c>
      <c r="V11" s="18">
        <v>4.8</v>
      </c>
      <c r="W11" s="18">
        <v>0.8</v>
      </c>
      <c r="X11" s="18">
        <v>0.8</v>
      </c>
      <c r="Y11" s="19"/>
      <c r="Z11" s="19">
        <f t="shared" si="1"/>
        <v>93.600000000000009</v>
      </c>
      <c r="AA11" s="19">
        <f t="shared" si="2"/>
        <v>5.6</v>
      </c>
    </row>
    <row r="12" spans="1:27" ht="19.899999999999999" customHeight="1" x14ac:dyDescent="0.2">
      <c r="Q12" s="16" t="s">
        <v>18</v>
      </c>
      <c r="R12" s="16">
        <v>103</v>
      </c>
      <c r="S12" s="17" t="str">
        <f t="shared" si="0"/>
        <v>65～69歳(n=103)</v>
      </c>
      <c r="T12" s="18">
        <v>76.699029126213588</v>
      </c>
      <c r="U12" s="18">
        <v>17.475728155339805</v>
      </c>
      <c r="V12" s="18">
        <v>1.9417475728155338</v>
      </c>
      <c r="W12" s="18">
        <v>0.97087378640776689</v>
      </c>
      <c r="X12" s="18">
        <v>2.912621359223301</v>
      </c>
      <c r="Y12" s="19"/>
      <c r="Z12" s="19">
        <f t="shared" si="1"/>
        <v>94.174757281553397</v>
      </c>
      <c r="AA12" s="19">
        <f t="shared" si="2"/>
        <v>2.9126213592233006</v>
      </c>
    </row>
    <row r="13" spans="1:27" ht="19.899999999999999" customHeight="1" x14ac:dyDescent="0.2">
      <c r="Q13" s="16" t="s">
        <v>19</v>
      </c>
      <c r="R13" s="16">
        <v>172</v>
      </c>
      <c r="S13" s="17" t="str">
        <f t="shared" si="0"/>
        <v>70～74歳(n=172)</v>
      </c>
      <c r="T13" s="18">
        <v>73.837209302325576</v>
      </c>
      <c r="U13" s="18">
        <v>19.186046511627907</v>
      </c>
      <c r="V13" s="18">
        <v>5.2325581395348841</v>
      </c>
      <c r="W13" s="18">
        <v>0.58139534883720934</v>
      </c>
      <c r="X13" s="18">
        <v>1.1627906976744187</v>
      </c>
      <c r="Y13" s="19"/>
      <c r="Z13" s="19">
        <f t="shared" si="1"/>
        <v>93.023255813953483</v>
      </c>
      <c r="AA13" s="19">
        <f t="shared" si="2"/>
        <v>5.8139534883720936</v>
      </c>
    </row>
    <row r="14" spans="1:27" ht="19.899999999999999" customHeight="1" x14ac:dyDescent="0.2">
      <c r="Q14" s="16" t="s">
        <v>20</v>
      </c>
      <c r="R14" s="16">
        <v>193</v>
      </c>
      <c r="S14" s="17" t="str">
        <f t="shared" si="0"/>
        <v>75歳以上(n=193)</v>
      </c>
      <c r="T14" s="18">
        <v>79.274611398963728</v>
      </c>
      <c r="U14" s="18">
        <v>15.025906735751295</v>
      </c>
      <c r="V14" s="18">
        <v>1.5544041450777202</v>
      </c>
      <c r="W14" s="18">
        <v>0</v>
      </c>
      <c r="X14" s="18">
        <v>4.1450777202072544</v>
      </c>
      <c r="Y14" s="19"/>
      <c r="Z14" s="19">
        <f t="shared" si="1"/>
        <v>94.30051813471502</v>
      </c>
      <c r="AA14" s="19">
        <f t="shared" si="2"/>
        <v>1.5544041450777202</v>
      </c>
    </row>
    <row r="15" spans="1:27" ht="19.899999999999999" customHeight="1" x14ac:dyDescent="0.2">
      <c r="Q15" s="16" t="s">
        <v>8</v>
      </c>
      <c r="R15" s="16">
        <v>10</v>
      </c>
      <c r="S15" s="17" t="str">
        <f t="shared" si="0"/>
        <v>（無効回答）(n=10)</v>
      </c>
      <c r="T15" s="18">
        <v>80</v>
      </c>
      <c r="U15" s="18">
        <v>10</v>
      </c>
      <c r="V15" s="18">
        <v>0</v>
      </c>
      <c r="W15" s="18">
        <v>0</v>
      </c>
      <c r="X15" s="18">
        <v>10</v>
      </c>
      <c r="Y15" s="9"/>
    </row>
    <row r="16" spans="1:27" ht="19.899999999999999" customHeight="1" x14ac:dyDescent="0.2">
      <c r="R16" s="2">
        <f>SUM(R6:R15)</f>
        <v>1370</v>
      </c>
    </row>
  </sheetData>
  <phoneticPr fontId="6"/>
  <pageMargins left="0" right="0" top="0.39370078740157483" bottom="0" header="0.31496062992125984" footer="0.31496062992125984"/>
  <pageSetup paperSize="9" scale="7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4"/>
  <sheetViews>
    <sheetView showGridLines="0" view="pageBreakPreview" topLeftCell="O1" zoomScaleNormal="100" zoomScaleSheetLayoutView="100" workbookViewId="0">
      <selection activeCell="Y11" sqref="Y11"/>
    </sheetView>
  </sheetViews>
  <sheetFormatPr defaultColWidth="8.75" defaultRowHeight="19.899999999999999" customHeight="1" x14ac:dyDescent="0.2"/>
  <cols>
    <col min="1" max="2" width="1.75" style="2" customWidth="1"/>
    <col min="3" max="3" width="25.58203125" style="2" customWidth="1"/>
    <col min="4" max="13" width="8.58203125" style="2" customWidth="1"/>
    <col min="14" max="14" width="5.75" style="2" customWidth="1"/>
    <col min="15" max="16" width="1.75" style="2" customWidth="1"/>
    <col min="17" max="17" width="32.25" style="2" bestFit="1" customWidth="1"/>
    <col min="18" max="18" width="7.75" style="2" bestFit="1" customWidth="1"/>
    <col min="19" max="19" width="20.75" style="2" customWidth="1"/>
    <col min="20" max="16384" width="8.75" style="2"/>
  </cols>
  <sheetData>
    <row r="1" spans="1:27" ht="19.899999999999999" customHeight="1" x14ac:dyDescent="0.2">
      <c r="A1" s="10"/>
      <c r="C1" s="1"/>
    </row>
    <row r="2" spans="1:27" ht="19.899999999999999" customHeight="1" x14ac:dyDescent="0.2">
      <c r="Q2" s="2" t="s">
        <v>91</v>
      </c>
    </row>
    <row r="4" spans="1:27" ht="19.899999999999999" customHeight="1" x14ac:dyDescent="0.2">
      <c r="Q4" s="11"/>
      <c r="R4" s="12"/>
      <c r="S4" s="13" t="s">
        <v>83</v>
      </c>
      <c r="T4" s="14">
        <v>1</v>
      </c>
      <c r="U4" s="14">
        <v>1</v>
      </c>
      <c r="V4" s="14">
        <v>1</v>
      </c>
      <c r="W4" s="14">
        <v>1</v>
      </c>
      <c r="X4" s="14">
        <v>1</v>
      </c>
    </row>
    <row r="5" spans="1:27" ht="19.899999999999999" customHeight="1" x14ac:dyDescent="0.2">
      <c r="Q5" s="11" t="s">
        <v>10</v>
      </c>
      <c r="R5" s="12" t="s">
        <v>3</v>
      </c>
      <c r="S5" s="11" t="s">
        <v>11</v>
      </c>
      <c r="T5" s="15" t="s">
        <v>27</v>
      </c>
      <c r="U5" s="15" t="s">
        <v>28</v>
      </c>
      <c r="V5" s="15" t="s">
        <v>29</v>
      </c>
      <c r="W5" s="15" t="s">
        <v>30</v>
      </c>
      <c r="X5" s="15" t="s">
        <v>76</v>
      </c>
    </row>
    <row r="6" spans="1:27" ht="19.899999999999999" customHeight="1" x14ac:dyDescent="0.2">
      <c r="Q6" s="16" t="s">
        <v>22</v>
      </c>
      <c r="R6" s="16">
        <v>254</v>
      </c>
      <c r="S6" s="17" t="str">
        <f t="shared" ref="S6:S11" si="0">Q6&amp;"(n="&amp;R6&amp;")"</f>
        <v>西部地域(n=254)</v>
      </c>
      <c r="T6" s="18">
        <v>67.716535433070874</v>
      </c>
      <c r="U6" s="18">
        <v>22.834645669291341</v>
      </c>
      <c r="V6" s="18">
        <v>5.9055118110236222</v>
      </c>
      <c r="W6" s="18">
        <v>2.3622047244094486</v>
      </c>
      <c r="X6" s="18">
        <v>1.1811023622047243</v>
      </c>
      <c r="Y6" s="19"/>
      <c r="Z6" s="19">
        <f>T6+U6</f>
        <v>90.551181102362222</v>
      </c>
      <c r="AA6" s="19"/>
    </row>
    <row r="7" spans="1:27" ht="19.899999999999999" customHeight="1" x14ac:dyDescent="0.2">
      <c r="Q7" s="16" t="s">
        <v>23</v>
      </c>
      <c r="R7" s="16">
        <v>295</v>
      </c>
      <c r="S7" s="17" t="str">
        <f t="shared" si="0"/>
        <v>北部地域(n=295)</v>
      </c>
      <c r="T7" s="18">
        <v>69.152542372881356</v>
      </c>
      <c r="U7" s="18">
        <v>22.711864406779661</v>
      </c>
      <c r="V7" s="18">
        <v>3.3898305084745761</v>
      </c>
      <c r="W7" s="18">
        <v>2.3728813559322033</v>
      </c>
      <c r="X7" s="18">
        <v>2.3728813559322033</v>
      </c>
      <c r="Y7" s="19"/>
      <c r="Z7" s="19">
        <f t="shared" ref="Z7:Z10" si="1">T7+U7</f>
        <v>91.86440677966101</v>
      </c>
      <c r="AA7" s="19"/>
    </row>
    <row r="8" spans="1:27" ht="19.899999999999999" customHeight="1" x14ac:dyDescent="0.2">
      <c r="Q8" s="16" t="str">
        <f>"    南部地域"&amp;CHAR(10)&amp;"（中心市街地）"&amp;CHAR(10)&amp;"   "</f>
        <v xml:space="preserve">    南部地域
（中心市街地）
   </v>
      </c>
      <c r="R8" s="16">
        <v>229</v>
      </c>
      <c r="S8" s="17" t="str">
        <f t="shared" si="0"/>
        <v xml:space="preserve">    南部地域
（中心市街地）
   (n=229)</v>
      </c>
      <c r="T8" s="18">
        <v>63.318777292576421</v>
      </c>
      <c r="U8" s="18">
        <v>29.257641921397383</v>
      </c>
      <c r="V8" s="18">
        <v>6.1135371179039302</v>
      </c>
      <c r="W8" s="18">
        <v>1.3100436681222707</v>
      </c>
      <c r="X8" s="18">
        <v>0</v>
      </c>
      <c r="Y8" s="19"/>
      <c r="Z8" s="19">
        <f t="shared" si="1"/>
        <v>92.576419213973807</v>
      </c>
      <c r="AA8" s="19"/>
    </row>
    <row r="9" spans="1:27" ht="19.899999999999999" customHeight="1" x14ac:dyDescent="0.2">
      <c r="Q9" s="16" t="str">
        <f>"          南部地域"&amp;CHAR(10)&amp;"（中心市街地以外）"&amp;CHAR(10)&amp;"         "</f>
        <v xml:space="preserve">          南部地域
（中心市街地以外）
         </v>
      </c>
      <c r="R9" s="16">
        <v>253</v>
      </c>
      <c r="S9" s="17" t="str">
        <f t="shared" si="0"/>
        <v xml:space="preserve">          南部地域
（中心市街地以外）
         (n=253)</v>
      </c>
      <c r="T9" s="18">
        <v>69.565217391304344</v>
      </c>
      <c r="U9" s="18">
        <v>23.715415019762844</v>
      </c>
      <c r="V9" s="18">
        <v>2.766798418972332</v>
      </c>
      <c r="W9" s="18">
        <v>2.3715415019762842</v>
      </c>
      <c r="X9" s="18">
        <v>1.5810276679841897</v>
      </c>
      <c r="Y9" s="19"/>
      <c r="Z9" s="19">
        <f t="shared" si="1"/>
        <v>93.280632411067188</v>
      </c>
      <c r="AA9" s="19"/>
    </row>
    <row r="10" spans="1:27" ht="19.899999999999999" customHeight="1" x14ac:dyDescent="0.2">
      <c r="Q10" s="16" t="s">
        <v>24</v>
      </c>
      <c r="R10" s="16">
        <v>325</v>
      </c>
      <c r="S10" s="17" t="str">
        <f t="shared" si="0"/>
        <v>東部地域(n=325)</v>
      </c>
      <c r="T10" s="18">
        <v>59.07692307692308</v>
      </c>
      <c r="U10" s="18">
        <v>31.692307692307693</v>
      </c>
      <c r="V10" s="18">
        <v>4</v>
      </c>
      <c r="W10" s="18">
        <v>3.3846153846153846</v>
      </c>
      <c r="X10" s="18">
        <v>1.8461538461538463</v>
      </c>
      <c r="Y10" s="19"/>
      <c r="Z10" s="19">
        <f t="shared" si="1"/>
        <v>90.769230769230774</v>
      </c>
      <c r="AA10" s="19"/>
    </row>
    <row r="11" spans="1:27" ht="19.899999999999999" customHeight="1" x14ac:dyDescent="0.2">
      <c r="Q11" s="16" t="s">
        <v>8</v>
      </c>
      <c r="R11" s="16">
        <v>14</v>
      </c>
      <c r="S11" s="17" t="str">
        <f t="shared" si="0"/>
        <v>（無効回答）(n=14)</v>
      </c>
      <c r="T11" s="18">
        <v>64.285714285714292</v>
      </c>
      <c r="U11" s="18">
        <v>28.571428571428569</v>
      </c>
      <c r="V11" s="18">
        <v>0</v>
      </c>
      <c r="W11" s="18">
        <v>0</v>
      </c>
      <c r="X11" s="18">
        <v>7.1428571428571423</v>
      </c>
      <c r="Y11" s="9"/>
      <c r="Z11" s="19"/>
      <c r="AA11" s="19"/>
    </row>
    <row r="12" spans="1:27" ht="19.899999999999999" customHeight="1" x14ac:dyDescent="0.2">
      <c r="R12" s="2">
        <f>SUM(R6:R11)</f>
        <v>1370</v>
      </c>
      <c r="Z12" s="19"/>
      <c r="AA12" s="19"/>
    </row>
    <row r="13" spans="1:27" ht="19.899999999999999" customHeight="1" x14ac:dyDescent="0.2">
      <c r="Z13" s="19"/>
      <c r="AA13" s="19"/>
    </row>
    <row r="14" spans="1:27" ht="19.899999999999999" customHeight="1" x14ac:dyDescent="0.2">
      <c r="Z14" s="19"/>
      <c r="AA14" s="19"/>
    </row>
  </sheetData>
  <phoneticPr fontId="6"/>
  <pageMargins left="0" right="0" top="0.39370078740157483" bottom="0" header="0.31496062992125984" footer="0.31496062992125984"/>
  <pageSetup paperSize="9" scale="7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4"/>
  <sheetViews>
    <sheetView view="pageBreakPreview" zoomScaleNormal="100" zoomScaleSheetLayoutView="100" workbookViewId="0">
      <selection activeCell="C26" sqref="C26"/>
    </sheetView>
  </sheetViews>
  <sheetFormatPr defaultColWidth="8.75" defaultRowHeight="19.899999999999999" customHeight="1" x14ac:dyDescent="0.2"/>
  <cols>
    <col min="1" max="2" width="1.75" style="2" customWidth="1"/>
    <col min="3" max="3" width="25.58203125" style="2" customWidth="1"/>
    <col min="4" max="13" width="8.58203125" style="2" customWidth="1"/>
    <col min="14" max="14" width="5.75" style="2" customWidth="1"/>
    <col min="15" max="16" width="1.75" style="2" customWidth="1"/>
    <col min="17" max="17" width="32.25" style="2" bestFit="1" customWidth="1"/>
    <col min="18" max="18" width="7.75" style="2" bestFit="1" customWidth="1"/>
    <col min="19" max="19" width="20.75" style="2" customWidth="1"/>
    <col min="20" max="16384" width="8.75" style="2"/>
  </cols>
  <sheetData>
    <row r="1" spans="1:27" ht="19.899999999999999" customHeight="1" x14ac:dyDescent="0.2">
      <c r="A1" s="10"/>
      <c r="C1" s="1"/>
    </row>
    <row r="2" spans="1:27" ht="19.899999999999999" customHeight="1" x14ac:dyDescent="0.2">
      <c r="Q2" s="2" t="s">
        <v>26</v>
      </c>
    </row>
    <row r="4" spans="1:27" ht="19.899999999999999" customHeight="1" x14ac:dyDescent="0.2">
      <c r="Q4" s="11"/>
      <c r="R4" s="12"/>
      <c r="S4" s="13" t="s">
        <v>83</v>
      </c>
      <c r="T4" s="14">
        <v>1</v>
      </c>
      <c r="U4" s="14">
        <v>1</v>
      </c>
      <c r="V4" s="14">
        <v>1</v>
      </c>
      <c r="W4" s="14">
        <v>1</v>
      </c>
      <c r="X4" s="14">
        <v>1</v>
      </c>
    </row>
    <row r="5" spans="1:27" ht="19.899999999999999" customHeight="1" x14ac:dyDescent="0.2">
      <c r="Q5" s="11" t="s">
        <v>10</v>
      </c>
      <c r="R5" s="12" t="s">
        <v>3</v>
      </c>
      <c r="S5" s="11" t="s">
        <v>11</v>
      </c>
      <c r="T5" s="15" t="s">
        <v>27</v>
      </c>
      <c r="U5" s="15" t="s">
        <v>28</v>
      </c>
      <c r="V5" s="15" t="s">
        <v>29</v>
      </c>
      <c r="W5" s="15" t="s">
        <v>30</v>
      </c>
      <c r="X5" s="15" t="s">
        <v>8</v>
      </c>
    </row>
    <row r="6" spans="1:27" ht="19.899999999999999" customHeight="1" x14ac:dyDescent="0.2">
      <c r="Q6" s="16" t="s">
        <v>5</v>
      </c>
      <c r="R6" s="22">
        <v>1129</v>
      </c>
      <c r="S6" s="17" t="str">
        <f t="shared" ref="S6:S9" si="0">Q6&amp;"(n="&amp;R6&amp;")"</f>
        <v>感じている(n=1129)</v>
      </c>
      <c r="T6" s="18">
        <v>69.176262178919401</v>
      </c>
      <c r="U6" s="18">
        <v>26.129317980513729</v>
      </c>
      <c r="V6" s="18">
        <v>2.1257750221434897</v>
      </c>
      <c r="W6" s="18">
        <v>2.0372010628875112</v>
      </c>
      <c r="X6" s="18">
        <v>0.53144375553587242</v>
      </c>
      <c r="Y6" s="19"/>
      <c r="Z6" s="19"/>
      <c r="AA6" s="19"/>
    </row>
    <row r="7" spans="1:27" ht="19.899999999999999" customHeight="1" x14ac:dyDescent="0.2">
      <c r="Q7" s="16" t="str">
        <f>"どちらともいえない"&amp;CHAR(10)&amp;"           "</f>
        <v xml:space="preserve">どちらともいえない
           </v>
      </c>
      <c r="R7" s="22">
        <v>30</v>
      </c>
      <c r="S7" s="17" t="str">
        <f t="shared" si="0"/>
        <v>どちらともいえない
           (n=30)</v>
      </c>
      <c r="T7" s="18">
        <v>46.666666666666664</v>
      </c>
      <c r="U7" s="18">
        <v>16.666666666666664</v>
      </c>
      <c r="V7" s="18">
        <v>33.333333333333329</v>
      </c>
      <c r="W7" s="18">
        <v>0</v>
      </c>
      <c r="X7" s="18">
        <v>3.3333333333333335</v>
      </c>
      <c r="Y7" s="19"/>
      <c r="Z7" s="19"/>
      <c r="AA7" s="19"/>
    </row>
    <row r="8" spans="1:27" ht="19.899999999999999" customHeight="1" x14ac:dyDescent="0.2">
      <c r="Q8" s="16" t="s">
        <v>6</v>
      </c>
      <c r="R8" s="22">
        <v>197</v>
      </c>
      <c r="S8" s="17" t="str">
        <f t="shared" si="0"/>
        <v>感じていない(n=197)</v>
      </c>
      <c r="T8" s="18">
        <v>50.761421319796952</v>
      </c>
      <c r="U8" s="18">
        <v>29.441624365482234</v>
      </c>
      <c r="V8" s="18">
        <v>12.690355329949238</v>
      </c>
      <c r="W8" s="18">
        <v>5.0761421319796955</v>
      </c>
      <c r="X8" s="18">
        <v>2.030456852791878</v>
      </c>
      <c r="Y8" s="19"/>
      <c r="Z8" s="19"/>
      <c r="AA8" s="19"/>
    </row>
    <row r="9" spans="1:27" ht="19.899999999999999" customHeight="1" x14ac:dyDescent="0.2">
      <c r="Q9" s="16" t="s">
        <v>8</v>
      </c>
      <c r="R9" s="22">
        <v>14</v>
      </c>
      <c r="S9" s="17" t="str">
        <f t="shared" si="0"/>
        <v>（無効回答）(n=14)</v>
      </c>
      <c r="T9" s="18">
        <v>21.428571428571427</v>
      </c>
      <c r="U9" s="18">
        <v>7.1428571428571423</v>
      </c>
      <c r="V9" s="18">
        <v>0</v>
      </c>
      <c r="W9" s="18">
        <v>0</v>
      </c>
      <c r="X9" s="18">
        <v>71.428571428571431</v>
      </c>
      <c r="Y9" s="9" t="s">
        <v>21</v>
      </c>
      <c r="Z9" s="19"/>
      <c r="AA9" s="19"/>
    </row>
    <row r="10" spans="1:27" ht="19.899999999999999" customHeight="1" x14ac:dyDescent="0.2">
      <c r="R10" s="2">
        <f>SUM(R6:R9)</f>
        <v>1370</v>
      </c>
      <c r="Y10" s="19"/>
      <c r="Z10" s="19"/>
      <c r="AA10" s="19"/>
    </row>
    <row r="11" spans="1:27" ht="19.899999999999999" customHeight="1" x14ac:dyDescent="0.2">
      <c r="Z11" s="19"/>
      <c r="AA11" s="19"/>
    </row>
    <row r="12" spans="1:27" ht="19.899999999999999" customHeight="1" x14ac:dyDescent="0.2">
      <c r="Z12" s="19"/>
      <c r="AA12" s="19"/>
    </row>
    <row r="13" spans="1:27" ht="19.899999999999999" customHeight="1" x14ac:dyDescent="0.2">
      <c r="Z13" s="19"/>
      <c r="AA13" s="19"/>
    </row>
    <row r="14" spans="1:27" ht="19.899999999999999" customHeight="1" x14ac:dyDescent="0.2">
      <c r="Z14" s="19"/>
      <c r="AA14" s="19"/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問11</vt:lpstr>
      <vt:lpstr>問11年齢層</vt:lpstr>
      <vt:lpstr>問11地域</vt:lpstr>
      <vt:lpstr>問11居住年</vt:lpstr>
      <vt:lpstr>問12</vt:lpstr>
      <vt:lpstr>問12経年</vt:lpstr>
      <vt:lpstr>問12年齢層</vt:lpstr>
      <vt:lpstr>問12地域</vt:lpstr>
      <vt:lpstr>問12まちへの愛着</vt:lpstr>
      <vt:lpstr>問12-1</vt:lpstr>
      <vt:lpstr>問12-1年齢層表</vt:lpstr>
      <vt:lpstr>問12-1地域表</vt:lpstr>
      <vt:lpstr>問12-2</vt:lpstr>
      <vt:lpstr>問12-2年齢層表</vt:lpstr>
      <vt:lpstr>問12-2地域表</vt:lpstr>
      <vt:lpstr>問11!Print_Area</vt:lpstr>
      <vt:lpstr>問11居住年!Print_Area</vt:lpstr>
      <vt:lpstr>問11地域!Print_Area</vt:lpstr>
      <vt:lpstr>問11年齢層!Print_Area</vt:lpstr>
      <vt:lpstr>問12!Print_Area</vt:lpstr>
      <vt:lpstr>'問12-1'!Print_Area</vt:lpstr>
      <vt:lpstr>'問12-1地域表'!Print_Area</vt:lpstr>
      <vt:lpstr>'問12-1年齢層表'!Print_Area</vt:lpstr>
      <vt:lpstr>'問12-2'!Print_Area</vt:lpstr>
      <vt:lpstr>'問12-2地域表'!Print_Area</vt:lpstr>
      <vt:lpstr>'問12-2年齢層表'!Print_Area</vt:lpstr>
      <vt:lpstr>問12まちへの愛着!Print_Area</vt:lpstr>
      <vt:lpstr>問12経年!Print_Area</vt:lpstr>
      <vt:lpstr>問12地域!Print_Area</vt:lpstr>
      <vt:lpstr>問12年齢層!Print_Area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2022-04-01T03:04:23Z</cp:lastPrinted>
  <dcterms:created xsi:type="dcterms:W3CDTF">2022-03-31T09:59:17Z</dcterms:created>
  <dcterms:modified xsi:type="dcterms:W3CDTF">2026-05-14T03:05:33Z</dcterms:modified>
</cp:coreProperties>
</file>