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hfile-sv.w2.city.chofu.tokyo.jp\0102_企画経営課\内部\01　計画調整係\050計画（基本計画・推進委・主要事務事業）\市民意識調査\R7\19　オープンデータ\"/>
    </mc:Choice>
  </mc:AlternateContent>
  <xr:revisionPtr revIDLastSave="0" documentId="13_ncr:1_{EC8983D2-0856-4D97-B15A-4D0855E2D320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問1" sheetId="3" r:id="rId1"/>
    <sheet name="問2" sheetId="26" r:id="rId2"/>
    <sheet name="問3" sheetId="4" r:id="rId3"/>
    <sheet name="問4" sheetId="5" r:id="rId4"/>
    <sheet name="問5" sheetId="27" r:id="rId5"/>
    <sheet name="問5-1" sheetId="28" r:id="rId6"/>
    <sheet name="問6" sheetId="12" r:id="rId7"/>
    <sheet name="問7" sheetId="13" r:id="rId8"/>
    <sheet name="問8" sheetId="14" r:id="rId9"/>
    <sheet name="問9" sheetId="15" r:id="rId10"/>
    <sheet name="問10" sheetId="31" r:id="rId11"/>
    <sheet name="問10-1" sheetId="17" r:id="rId12"/>
    <sheet name="問10-1同居人表" sheetId="25" r:id="rId13"/>
    <sheet name="問10-2" sheetId="21" r:id="rId14"/>
    <sheet name="問10-2同居人" sheetId="32" r:id="rId15"/>
  </sheets>
  <definedNames>
    <definedName name="_xlnm._FilterDatabase" localSheetId="12" hidden="1">'問10-1同居人表'!$A$4:$N$40</definedName>
    <definedName name="ｄｄｄｄ" localSheetId="10">問10!クリア</definedName>
    <definedName name="ｄｄｄｄ">問10!クリア</definedName>
    <definedName name="do中央値" localSheetId="10">問10!do中央値</definedName>
    <definedName name="do平均値" localSheetId="10">問10!do平均値</definedName>
    <definedName name="ｇｇｇｇｇ" localSheetId="10">問10!do平均値</definedName>
    <definedName name="ｇｇｇｇｇ">問10!do平均値</definedName>
    <definedName name="ｋｋｋｋ" localSheetId="10">問10!do平均値</definedName>
    <definedName name="ｋｋｋｋ">問10!do平均値</definedName>
    <definedName name="llll" localSheetId="10">問10!do中央値</definedName>
    <definedName name="llll">問10!do中央値</definedName>
    <definedName name="ｐｐｐｐ" localSheetId="10">問10!クリア</definedName>
    <definedName name="ｐｐｐｐ">問10!クリア</definedName>
    <definedName name="_xlnm.Print_Area" localSheetId="0">問1!$B$2:$K$23</definedName>
    <definedName name="_xlnm.Print_Area" localSheetId="10">問10!$B$2:$K$23</definedName>
    <definedName name="_xlnm.Print_Area" localSheetId="11">'問10-1'!$B$2:$O$40</definedName>
    <definedName name="_xlnm.Print_Area" localSheetId="12">'問10-1同居人表'!$C$1:$L$42</definedName>
    <definedName name="_xlnm.Print_Area" localSheetId="13">'問10-2'!$B$2:$K$23</definedName>
    <definedName name="_xlnm.Print_Area" localSheetId="14">'問10-2同居人'!$B$2:$O$32</definedName>
    <definedName name="_xlnm.Print_Area" localSheetId="1">問2!$B$2:$K$23</definedName>
    <definedName name="_xlnm.Print_Area" localSheetId="2">問3!$B$2:$K$23</definedName>
    <definedName name="_xlnm.Print_Area" localSheetId="3">問4!$B$2:$O$24</definedName>
    <definedName name="_xlnm.Print_Area" localSheetId="4">問5!$B$2:$K$23</definedName>
    <definedName name="_xlnm.Print_Area" localSheetId="5">'問5-1'!$A$1:$K$25</definedName>
    <definedName name="_xlnm.Print_Area" localSheetId="6">問6!$B$2:$O$26</definedName>
    <definedName name="_xlnm.Print_Area" localSheetId="7">問7!$B$2:$K$23</definedName>
    <definedName name="_xlnm.Print_Area" localSheetId="8">問8!$B$2:$K$23</definedName>
    <definedName name="_xlnm.Print_Area" localSheetId="9">問9!$B$2:$K$23</definedName>
    <definedName name="いいいいい" localSheetId="10">問10!do中央値</definedName>
    <definedName name="いいいいい">問10!do中央値</definedName>
    <definedName name="クリア" localSheetId="10">問10!クリア</definedName>
    <definedName name="問11">#REF!</definedName>
    <definedName name="問12">#REF!</definedName>
    <definedName name="問13">#REF!</definedName>
    <definedName name="問14">#REF!</definedName>
    <definedName name="問15">#REF!</definedName>
    <definedName name="問16">#REF!</definedName>
    <definedName name="問17">#REF!</definedName>
    <definedName name="問21">#REF!</definedName>
    <definedName name="問22">#REF!</definedName>
    <definedName name="問23">#REF!</definedName>
    <definedName name="問24">#REF!</definedName>
    <definedName name="問3">#REF!</definedName>
    <definedName name="問4">#REF!</definedName>
    <definedName name="問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12" l="1"/>
  <c r="S14" i="12"/>
  <c r="AC6" i="32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Q50" i="25"/>
  <c r="Q47" i="25"/>
  <c r="E47" i="25"/>
  <c r="F47" i="25"/>
  <c r="G47" i="25"/>
  <c r="H47" i="25"/>
  <c r="I47" i="25"/>
  <c r="J47" i="25"/>
  <c r="K47" i="25"/>
  <c r="L47" i="25"/>
  <c r="N47" i="25"/>
  <c r="O47" i="25"/>
  <c r="P47" i="25"/>
  <c r="R47" i="25"/>
  <c r="S47" i="25"/>
  <c r="U47" i="25"/>
  <c r="E48" i="25"/>
  <c r="F48" i="25"/>
  <c r="G48" i="25"/>
  <c r="H48" i="25"/>
  <c r="I48" i="25"/>
  <c r="J48" i="25"/>
  <c r="K48" i="25"/>
  <c r="L48" i="25"/>
  <c r="O48" i="25"/>
  <c r="P48" i="25"/>
  <c r="Q48" i="25"/>
  <c r="R48" i="25"/>
  <c r="S48" i="25"/>
  <c r="T48" i="25"/>
  <c r="U48" i="25"/>
  <c r="E49" i="25"/>
  <c r="F49" i="25"/>
  <c r="G49" i="25"/>
  <c r="H49" i="25"/>
  <c r="I49" i="25"/>
  <c r="J49" i="25"/>
  <c r="K49" i="25"/>
  <c r="L49" i="25"/>
  <c r="N49" i="25"/>
  <c r="O49" i="25"/>
  <c r="P49" i="25"/>
  <c r="Q49" i="25"/>
  <c r="R49" i="25"/>
  <c r="S49" i="25"/>
  <c r="T49" i="25"/>
  <c r="U49" i="25"/>
  <c r="E50" i="25"/>
  <c r="F50" i="25"/>
  <c r="G50" i="25"/>
  <c r="H50" i="25"/>
  <c r="I50" i="25"/>
  <c r="J50" i="25"/>
  <c r="K50" i="25"/>
  <c r="L50" i="25"/>
  <c r="O50" i="25"/>
  <c r="P50" i="25"/>
  <c r="R50" i="25"/>
  <c r="S50" i="25"/>
  <c r="T50" i="25"/>
  <c r="U50" i="25"/>
  <c r="D50" i="25"/>
  <c r="D48" i="25"/>
  <c r="N39" i="25" l="1"/>
  <c r="L39" i="25"/>
  <c r="K39" i="25"/>
  <c r="J39" i="25"/>
  <c r="I39" i="25"/>
  <c r="H39" i="25"/>
  <c r="G39" i="25"/>
  <c r="F39" i="25"/>
  <c r="E39" i="25"/>
  <c r="D39" i="25"/>
  <c r="N37" i="25"/>
  <c r="L37" i="25"/>
  <c r="K37" i="25"/>
  <c r="J37" i="25"/>
  <c r="I37" i="25"/>
  <c r="H37" i="25"/>
  <c r="G37" i="25"/>
  <c r="F37" i="25"/>
  <c r="E37" i="25"/>
  <c r="D37" i="25"/>
  <c r="N35" i="25"/>
  <c r="L35" i="25"/>
  <c r="K35" i="25"/>
  <c r="J35" i="25"/>
  <c r="I35" i="25"/>
  <c r="H35" i="25"/>
  <c r="G35" i="25"/>
  <c r="F35" i="25"/>
  <c r="E35" i="25"/>
  <c r="D35" i="25"/>
  <c r="N33" i="25"/>
  <c r="L33" i="25"/>
  <c r="K33" i="25"/>
  <c r="J33" i="25"/>
  <c r="I33" i="25"/>
  <c r="H33" i="25"/>
  <c r="G33" i="25"/>
  <c r="F33" i="25"/>
  <c r="E33" i="25"/>
  <c r="D33" i="25"/>
  <c r="N31" i="25"/>
  <c r="L31" i="25"/>
  <c r="K31" i="25"/>
  <c r="J31" i="25"/>
  <c r="I31" i="25"/>
  <c r="H31" i="25"/>
  <c r="G31" i="25"/>
  <c r="F31" i="25"/>
  <c r="E31" i="25"/>
  <c r="D31" i="25"/>
  <c r="N29" i="25"/>
  <c r="L29" i="25"/>
  <c r="K29" i="25"/>
  <c r="J29" i="25"/>
  <c r="I29" i="25"/>
  <c r="H29" i="25"/>
  <c r="G29" i="25"/>
  <c r="F29" i="25"/>
  <c r="E29" i="25"/>
  <c r="D29" i="25"/>
  <c r="N27" i="25"/>
  <c r="L27" i="25"/>
  <c r="K27" i="25"/>
  <c r="J27" i="25"/>
  <c r="I27" i="25"/>
  <c r="H27" i="25"/>
  <c r="G27" i="25"/>
  <c r="F27" i="25"/>
  <c r="E27" i="25"/>
  <c r="D27" i="25"/>
  <c r="N25" i="25"/>
  <c r="L25" i="25"/>
  <c r="K25" i="25"/>
  <c r="J25" i="25"/>
  <c r="I25" i="25"/>
  <c r="H25" i="25"/>
  <c r="G25" i="25"/>
  <c r="F25" i="25"/>
  <c r="E25" i="25"/>
  <c r="D25" i="25"/>
  <c r="N23" i="25"/>
  <c r="L23" i="25"/>
  <c r="K23" i="25"/>
  <c r="J23" i="25"/>
  <c r="I23" i="25"/>
  <c r="H23" i="25"/>
  <c r="G23" i="25"/>
  <c r="F23" i="25"/>
  <c r="E23" i="25"/>
  <c r="D23" i="25"/>
  <c r="D24" i="25" s="1"/>
  <c r="N21" i="25"/>
  <c r="L21" i="25"/>
  <c r="K21" i="25"/>
  <c r="J21" i="25"/>
  <c r="I21" i="25"/>
  <c r="H21" i="25"/>
  <c r="G21" i="25"/>
  <c r="F21" i="25"/>
  <c r="E21" i="25"/>
  <c r="D21" i="25"/>
  <c r="N19" i="25"/>
  <c r="L19" i="25"/>
  <c r="K19" i="25"/>
  <c r="J19" i="25"/>
  <c r="I19" i="25"/>
  <c r="H19" i="25"/>
  <c r="G19" i="25"/>
  <c r="F19" i="25"/>
  <c r="E19" i="25"/>
  <c r="D19" i="25"/>
  <c r="D20" i="25" s="1"/>
  <c r="N17" i="25"/>
  <c r="L17" i="25"/>
  <c r="K17" i="25"/>
  <c r="J17" i="25"/>
  <c r="I17" i="25"/>
  <c r="H17" i="25"/>
  <c r="G17" i="25"/>
  <c r="F17" i="25"/>
  <c r="E17" i="25"/>
  <c r="D17" i="25"/>
  <c r="N15" i="25"/>
  <c r="L15" i="25"/>
  <c r="K15" i="25"/>
  <c r="J15" i="25"/>
  <c r="I15" i="25"/>
  <c r="H15" i="25"/>
  <c r="G15" i="25"/>
  <c r="F15" i="25"/>
  <c r="E15" i="25"/>
  <c r="D15" i="25"/>
  <c r="D16" i="25" s="1"/>
  <c r="N13" i="25"/>
  <c r="L13" i="25"/>
  <c r="K13" i="25"/>
  <c r="J13" i="25"/>
  <c r="I13" i="25"/>
  <c r="H13" i="25"/>
  <c r="G13" i="25"/>
  <c r="G14" i="25" s="1"/>
  <c r="F13" i="25"/>
  <c r="E13" i="25"/>
  <c r="D13" i="25"/>
  <c r="N11" i="25"/>
  <c r="L11" i="25"/>
  <c r="K11" i="25"/>
  <c r="J11" i="25"/>
  <c r="I11" i="25"/>
  <c r="H11" i="25"/>
  <c r="G11" i="25"/>
  <c r="F11" i="25"/>
  <c r="E11" i="25"/>
  <c r="D11" i="25"/>
  <c r="D12" i="25" s="1"/>
  <c r="N9" i="25"/>
  <c r="L9" i="25"/>
  <c r="K9" i="25"/>
  <c r="J9" i="25"/>
  <c r="I9" i="25"/>
  <c r="H9" i="25"/>
  <c r="G9" i="25"/>
  <c r="F9" i="25"/>
  <c r="E9" i="25"/>
  <c r="D9" i="25"/>
  <c r="N7" i="25"/>
  <c r="L7" i="25"/>
  <c r="K7" i="25"/>
  <c r="J7" i="25"/>
  <c r="I7" i="25"/>
  <c r="H7" i="25"/>
  <c r="G7" i="25"/>
  <c r="F7" i="25"/>
  <c r="E7" i="25"/>
  <c r="D7" i="25"/>
  <c r="D49" i="25" s="1"/>
  <c r="N5" i="25"/>
  <c r="L5" i="25"/>
  <c r="K5" i="25"/>
  <c r="J5" i="25"/>
  <c r="I5" i="25"/>
  <c r="H5" i="25"/>
  <c r="G5" i="25"/>
  <c r="F5" i="25"/>
  <c r="E5" i="25"/>
  <c r="D5" i="25"/>
  <c r="H10" i="25" l="1"/>
  <c r="N10" i="25"/>
  <c r="D28" i="25"/>
  <c r="D32" i="25"/>
  <c r="D36" i="25"/>
  <c r="D40" i="25"/>
  <c r="E10" i="25"/>
  <c r="E14" i="25"/>
  <c r="F10" i="25"/>
  <c r="F38" i="25"/>
  <c r="G10" i="25"/>
  <c r="I18" i="25"/>
  <c r="I22" i="25"/>
  <c r="J14" i="25"/>
  <c r="J10" i="25"/>
  <c r="L34" i="25"/>
  <c r="H14" i="25"/>
  <c r="L14" i="25"/>
  <c r="L18" i="25"/>
  <c r="L26" i="25"/>
  <c r="N14" i="25"/>
  <c r="N18" i="25"/>
  <c r="N22" i="25"/>
  <c r="N26" i="25"/>
  <c r="N34" i="25"/>
  <c r="L22" i="25"/>
  <c r="L30" i="25"/>
  <c r="E26" i="25"/>
  <c r="F26" i="25"/>
  <c r="G22" i="25"/>
  <c r="H38" i="25"/>
  <c r="I10" i="25"/>
  <c r="J38" i="25"/>
  <c r="K38" i="25"/>
  <c r="L10" i="25"/>
  <c r="L38" i="25"/>
  <c r="N30" i="25"/>
  <c r="N38" i="25"/>
  <c r="D47" i="25"/>
  <c r="D8" i="25"/>
  <c r="E8" i="25"/>
  <c r="E12" i="25"/>
  <c r="E16" i="25"/>
  <c r="E20" i="25"/>
  <c r="E24" i="25"/>
  <c r="E28" i="25"/>
  <c r="E32" i="25"/>
  <c r="E36" i="25"/>
  <c r="E40" i="25"/>
  <c r="K14" i="25"/>
  <c r="F8" i="25"/>
  <c r="F12" i="25"/>
  <c r="F16" i="25"/>
  <c r="F20" i="25"/>
  <c r="F24" i="25"/>
  <c r="F28" i="25"/>
  <c r="F32" i="25"/>
  <c r="F36" i="25"/>
  <c r="F40" i="25"/>
  <c r="K10" i="25"/>
  <c r="G40" i="25"/>
  <c r="H40" i="25"/>
  <c r="E30" i="25"/>
  <c r="F18" i="25"/>
  <c r="G30" i="25"/>
  <c r="H26" i="25"/>
  <c r="I30" i="25"/>
  <c r="J30" i="25"/>
  <c r="K22" i="25"/>
  <c r="G20" i="25"/>
  <c r="H8" i="25"/>
  <c r="H36" i="25"/>
  <c r="I8" i="25"/>
  <c r="I12" i="25"/>
  <c r="I16" i="25"/>
  <c r="I20" i="25"/>
  <c r="I24" i="25"/>
  <c r="I28" i="25"/>
  <c r="I32" i="25"/>
  <c r="I36" i="25"/>
  <c r="I40" i="25"/>
  <c r="G8" i="25"/>
  <c r="H20" i="25"/>
  <c r="J8" i="25"/>
  <c r="J12" i="25"/>
  <c r="J16" i="25"/>
  <c r="J20" i="25"/>
  <c r="J24" i="25"/>
  <c r="J28" i="25"/>
  <c r="J32" i="25"/>
  <c r="J36" i="25"/>
  <c r="J40" i="25"/>
  <c r="E18" i="25"/>
  <c r="F34" i="25"/>
  <c r="G18" i="25"/>
  <c r="H34" i="25"/>
  <c r="I26" i="25"/>
  <c r="J18" i="25"/>
  <c r="K34" i="25"/>
  <c r="G36" i="25"/>
  <c r="H32" i="25"/>
  <c r="K8" i="25"/>
  <c r="K12" i="25"/>
  <c r="K16" i="25"/>
  <c r="K20" i="25"/>
  <c r="K24" i="25"/>
  <c r="K28" i="25"/>
  <c r="K32" i="25"/>
  <c r="K36" i="25"/>
  <c r="K40" i="25"/>
  <c r="E22" i="25"/>
  <c r="F22" i="25"/>
  <c r="G38" i="25"/>
  <c r="H18" i="25"/>
  <c r="I38" i="25"/>
  <c r="J34" i="25"/>
  <c r="K18" i="25"/>
  <c r="G12" i="25"/>
  <c r="G28" i="25"/>
  <c r="H28" i="25"/>
  <c r="L8" i="25"/>
  <c r="L12" i="25"/>
  <c r="L16" i="25"/>
  <c r="L20" i="25"/>
  <c r="L24" i="25"/>
  <c r="L28" i="25"/>
  <c r="L32" i="25"/>
  <c r="L36" i="25"/>
  <c r="L40" i="25"/>
  <c r="E34" i="25"/>
  <c r="F30" i="25"/>
  <c r="G26" i="25"/>
  <c r="H22" i="25"/>
  <c r="I34" i="25"/>
  <c r="J22" i="25"/>
  <c r="K30" i="25"/>
  <c r="G16" i="25"/>
  <c r="G24" i="25"/>
  <c r="H12" i="25"/>
  <c r="H16" i="25"/>
  <c r="N8" i="25"/>
  <c r="N12" i="25"/>
  <c r="N16" i="25"/>
  <c r="N20" i="25"/>
  <c r="N24" i="25"/>
  <c r="N28" i="25"/>
  <c r="N32" i="25"/>
  <c r="N36" i="25"/>
  <c r="N40" i="25"/>
  <c r="E38" i="25"/>
  <c r="F14" i="25"/>
  <c r="G34" i="25"/>
  <c r="H30" i="25"/>
  <c r="I14" i="25"/>
  <c r="J26" i="25"/>
  <c r="K26" i="25"/>
  <c r="G32" i="25"/>
  <c r="H24" i="25"/>
  <c r="D10" i="25"/>
  <c r="D14" i="25"/>
  <c r="D18" i="25"/>
  <c r="D22" i="25"/>
  <c r="D26" i="25"/>
  <c r="D30" i="25"/>
  <c r="D34" i="25"/>
  <c r="D38" i="25"/>
  <c r="N50" i="25" l="1"/>
  <c r="N48" i="25"/>
  <c r="Q4" i="21" l="1"/>
  <c r="Q5" i="14"/>
  <c r="Q6" i="14"/>
  <c r="Q7" i="14"/>
  <c r="Q8" i="14"/>
  <c r="Q9" i="14"/>
  <c r="Q4" i="14"/>
  <c r="Q5" i="21" l="1"/>
  <c r="Q6" i="21"/>
  <c r="Q7" i="21"/>
  <c r="Q8" i="21"/>
  <c r="Q9" i="21"/>
  <c r="Q10" i="21"/>
  <c r="T5" i="17"/>
  <c r="T6" i="17"/>
  <c r="T7" i="17"/>
  <c r="T8" i="17"/>
  <c r="T9" i="17"/>
  <c r="T10" i="17"/>
  <c r="T11" i="17"/>
  <c r="T12" i="17"/>
  <c r="T13" i="17"/>
  <c r="T14" i="17"/>
  <c r="T15" i="17"/>
  <c r="T16" i="17"/>
  <c r="T17" i="17"/>
  <c r="T18" i="17"/>
  <c r="T19" i="17"/>
  <c r="T20" i="17"/>
  <c r="T22" i="17"/>
  <c r="T4" i="17"/>
  <c r="S21" i="17"/>
  <c r="T21" i="17" s="1"/>
  <c r="P5" i="31"/>
  <c r="P6" i="31"/>
  <c r="P7" i="31"/>
  <c r="P8" i="31"/>
  <c r="P9" i="31"/>
  <c r="P10" i="31"/>
  <c r="P11" i="31"/>
  <c r="P12" i="31"/>
  <c r="P13" i="31"/>
  <c r="P14" i="31"/>
  <c r="P4" i="31"/>
  <c r="Q5" i="15"/>
  <c r="Q6" i="15"/>
  <c r="Q7" i="15"/>
  <c r="Q8" i="15"/>
  <c r="Q9" i="15"/>
  <c r="Q10" i="15"/>
  <c r="Q4" i="15"/>
  <c r="Q5" i="13"/>
  <c r="Q6" i="13"/>
  <c r="Q7" i="13"/>
  <c r="Q8" i="13"/>
  <c r="Q9" i="13"/>
  <c r="Q10" i="13"/>
  <c r="Q11" i="13"/>
  <c r="Q12" i="13"/>
  <c r="Q4" i="13"/>
  <c r="T5" i="12"/>
  <c r="T6" i="12"/>
  <c r="T7" i="12"/>
  <c r="T8" i="12"/>
  <c r="T9" i="12"/>
  <c r="T10" i="12"/>
  <c r="T11" i="12"/>
  <c r="T12" i="12"/>
  <c r="T13" i="12"/>
  <c r="T14" i="12"/>
  <c r="T15" i="12"/>
  <c r="T4" i="12"/>
  <c r="P5" i="28"/>
  <c r="P6" i="28"/>
  <c r="P7" i="28"/>
  <c r="P8" i="28"/>
  <c r="P9" i="28"/>
  <c r="P10" i="28"/>
  <c r="P11" i="28"/>
  <c r="P12" i="28"/>
  <c r="P13" i="28"/>
  <c r="P14" i="28"/>
  <c r="P15" i="28"/>
  <c r="P4" i="28"/>
  <c r="Q6" i="28"/>
  <c r="Q5" i="27"/>
  <c r="Q6" i="27"/>
  <c r="Q7" i="27"/>
  <c r="Q8" i="27"/>
  <c r="Q9" i="27"/>
  <c r="Q10" i="27"/>
  <c r="Q11" i="27"/>
  <c r="Q12" i="27"/>
  <c r="Q13" i="27"/>
  <c r="Q14" i="27"/>
  <c r="Q4" i="27"/>
  <c r="U5" i="5"/>
  <c r="U6" i="5"/>
  <c r="U7" i="5"/>
  <c r="U8" i="5"/>
  <c r="U9" i="5"/>
  <c r="U10" i="5"/>
  <c r="U11" i="5"/>
  <c r="U12" i="5"/>
  <c r="U4" i="5"/>
  <c r="T5" i="5"/>
  <c r="T6" i="5"/>
  <c r="T7" i="5"/>
  <c r="T8" i="5"/>
  <c r="T9" i="5"/>
  <c r="T10" i="5"/>
  <c r="T11" i="5"/>
  <c r="T12" i="5"/>
  <c r="T14" i="5"/>
  <c r="T4" i="5"/>
  <c r="S15" i="5"/>
  <c r="S13" i="5"/>
  <c r="T13" i="5" s="1"/>
  <c r="Q5" i="4"/>
  <c r="Q6" i="4"/>
  <c r="Q7" i="4"/>
  <c r="Q8" i="4"/>
  <c r="Q9" i="4"/>
  <c r="Q10" i="4"/>
  <c r="Q11" i="4"/>
  <c r="Q4" i="4"/>
  <c r="Q5" i="26"/>
  <c r="Q6" i="26"/>
  <c r="Q7" i="26"/>
  <c r="Q8" i="26"/>
  <c r="Q9" i="26"/>
  <c r="Q10" i="26"/>
  <c r="Q11" i="26"/>
  <c r="Q12" i="26"/>
  <c r="Q13" i="26"/>
  <c r="Q14" i="26"/>
  <c r="Q15" i="26"/>
  <c r="Q16" i="26"/>
  <c r="Q17" i="26"/>
  <c r="Q18" i="26"/>
  <c r="Q4" i="26"/>
  <c r="Q4" i="3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4" i="26"/>
  <c r="S14" i="32" l="1"/>
  <c r="Q13" i="32"/>
  <c r="S13" i="32" s="1"/>
  <c r="Q12" i="32"/>
  <c r="S12" i="32" s="1"/>
  <c r="Q11" i="32"/>
  <c r="S11" i="32" s="1"/>
  <c r="Q10" i="32"/>
  <c r="S10" i="32" s="1"/>
  <c r="Q9" i="32"/>
  <c r="S9" i="32" s="1"/>
  <c r="Q8" i="32"/>
  <c r="S8" i="32" s="1"/>
  <c r="Q7" i="32"/>
  <c r="S7" i="32" s="1"/>
  <c r="S6" i="32"/>
  <c r="O12" i="21"/>
  <c r="S23" i="17"/>
  <c r="O15" i="31"/>
  <c r="O12" i="15"/>
  <c r="O11" i="14"/>
  <c r="O14" i="13"/>
  <c r="O16" i="28"/>
  <c r="O16" i="27"/>
  <c r="Q5" i="3"/>
  <c r="Q6" i="3"/>
  <c r="Q7" i="3"/>
  <c r="Q16" i="27" l="1"/>
  <c r="N9" i="27"/>
  <c r="Q9" i="28" l="1"/>
  <c r="Q7" i="31" l="1"/>
  <c r="Q4" i="31"/>
  <c r="N12" i="28" l="1"/>
  <c r="N10" i="28"/>
  <c r="N8" i="28"/>
  <c r="N5" i="4"/>
  <c r="N6" i="4"/>
  <c r="N7" i="4"/>
  <c r="N8" i="4"/>
</calcChain>
</file>

<file path=xl/sharedStrings.xml><?xml version="1.0" encoding="utf-8"?>
<sst xmlns="http://schemas.openxmlformats.org/spreadsheetml/2006/main" count="328" uniqueCount="165">
  <si>
    <t>2.</t>
  </si>
  <si>
    <t>3.</t>
  </si>
  <si>
    <t>4.</t>
  </si>
  <si>
    <t>5.</t>
  </si>
  <si>
    <t>6.</t>
  </si>
  <si>
    <t>7.</t>
  </si>
  <si>
    <t>8.</t>
  </si>
  <si>
    <t>9.</t>
  </si>
  <si>
    <t>10.</t>
  </si>
  <si>
    <t>全体</t>
  </si>
  <si>
    <t>11.</t>
  </si>
  <si>
    <t>12.</t>
  </si>
  <si>
    <t>13.</t>
  </si>
  <si>
    <t>14.</t>
  </si>
  <si>
    <t>1.</t>
  </si>
  <si>
    <t>16～19歳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</si>
  <si>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</si>
  <si>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</si>
  <si>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</si>
  <si>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</si>
  <si>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</si>
  <si>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</si>
  <si>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</si>
  <si>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</si>
  <si>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</si>
  <si>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</si>
  <si>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</si>
  <si>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75歳以上</t>
  </si>
  <si>
    <t>（無効回答）</t>
  </si>
  <si>
    <t>男性</t>
  </si>
  <si>
    <t>女性</t>
  </si>
  <si>
    <t>単身世帯</t>
  </si>
  <si>
    <t>配偶者</t>
  </si>
  <si>
    <t>高校生世代～64歳の家族・同居人</t>
  </si>
  <si>
    <t>小・中学生の子ども</t>
  </si>
  <si>
    <t>家族・同居人はいない</t>
  </si>
  <si>
    <t>75歳以上の家族・同居人</t>
  </si>
  <si>
    <t>３歳～５歳の子ども</t>
  </si>
  <si>
    <t>65歳～74歳の家族・同居人</t>
  </si>
  <si>
    <t>０歳～２歳の子ども</t>
  </si>
  <si>
    <t>回答者数</t>
  </si>
  <si>
    <t>自営業</t>
  </si>
  <si>
    <t>農業</t>
  </si>
  <si>
    <t>公務員・団体職員など</t>
  </si>
  <si>
    <t>学生</t>
  </si>
  <si>
    <t>家事専業</t>
  </si>
  <si>
    <t>無職</t>
  </si>
  <si>
    <t>その他</t>
  </si>
  <si>
    <t>自宅</t>
  </si>
  <si>
    <t>市内（自宅以外）</t>
  </si>
  <si>
    <t>府中市</t>
  </si>
  <si>
    <t>三鷹市</t>
  </si>
  <si>
    <t>世田谷区</t>
  </si>
  <si>
    <t>神奈川県</t>
  </si>
  <si>
    <t>LINE（ライン）</t>
  </si>
  <si>
    <t>YouTube（ユーチューブ）</t>
  </si>
  <si>
    <t>Instagram（インスタグラム）</t>
  </si>
  <si>
    <t>Facebook（フェイスブック）</t>
  </si>
  <si>
    <t>閲覧・活用していない</t>
  </si>
  <si>
    <t>一戸建て（持ち家）</t>
  </si>
  <si>
    <t>一戸建て（借家）</t>
  </si>
  <si>
    <t>集合住宅（分譲）</t>
  </si>
  <si>
    <t>集合住宅（賃貸）</t>
  </si>
  <si>
    <t>社宅・官舎</t>
  </si>
  <si>
    <t>シェアハウス</t>
  </si>
  <si>
    <t>西部地域</t>
  </si>
  <si>
    <t>北部地域</t>
  </si>
  <si>
    <t>東部地域</t>
  </si>
  <si>
    <t>３年未満</t>
  </si>
  <si>
    <t>30年以上</t>
  </si>
  <si>
    <t>３年以上
５年未満</t>
    <phoneticPr fontId="6"/>
  </si>
  <si>
    <t>５年以上
10年未満</t>
    <phoneticPr fontId="6"/>
  </si>
  <si>
    <t>10年以上
20年未満</t>
    <phoneticPr fontId="6"/>
  </si>
  <si>
    <t>20年以上
30年未満</t>
    <phoneticPr fontId="6"/>
  </si>
  <si>
    <t>調布市以外に住んだことがない</t>
  </si>
  <si>
    <t>多摩地域（府中市・
三鷹市・島しょ以外）</t>
    <phoneticPr fontId="6"/>
  </si>
  <si>
    <t>関東近県
（神奈川県以外）</t>
    <phoneticPr fontId="6"/>
  </si>
  <si>
    <t>東京23区内
（世田谷区以外）</t>
    <phoneticPr fontId="6"/>
  </si>
  <si>
    <t>17.</t>
  </si>
  <si>
    <t>家族構成や家族の状況が変わったから</t>
  </si>
  <si>
    <t>通勤・通学などの交通が便利だから</t>
  </si>
  <si>
    <t>近くに知人や親せきがいるから</t>
  </si>
  <si>
    <t>高齢者福祉がよいから</t>
  </si>
  <si>
    <t>特に理由はない</t>
  </si>
  <si>
    <t>選択肢</t>
    <rPh sb="0" eb="3">
      <t>センタクシ</t>
    </rPh>
    <phoneticPr fontId="6"/>
  </si>
  <si>
    <t>合計</t>
  </si>
  <si>
    <t>０歳～２歳
の子ども</t>
    <phoneticPr fontId="6"/>
  </si>
  <si>
    <t>３歳～５歳
の子ども</t>
    <phoneticPr fontId="6"/>
  </si>
  <si>
    <t>小・中学生
の子ども</t>
    <phoneticPr fontId="6"/>
  </si>
  <si>
    <t>75歳以上
の家族・
同居人</t>
    <phoneticPr fontId="6"/>
  </si>
  <si>
    <t>家族・
同居人は
いない</t>
    <phoneticPr fontId="6"/>
  </si>
  <si>
    <t>（上段：実数（人），下段：構成比）</t>
    <rPh sb="1" eb="3">
      <t>ジョウダン</t>
    </rPh>
    <rPh sb="4" eb="6">
      <t>ジッスウ</t>
    </rPh>
    <rPh sb="7" eb="8">
      <t>ニン</t>
    </rPh>
    <rPh sb="10" eb="12">
      <t>ゲダン</t>
    </rPh>
    <rPh sb="13" eb="16">
      <t>コウセイヒ</t>
    </rPh>
    <phoneticPr fontId="12"/>
  </si>
  <si>
    <t>回答割合が最も高い：</t>
    <rPh sb="0" eb="2">
      <t>カイトウ</t>
    </rPh>
    <rPh sb="2" eb="4">
      <t>ワリアイ</t>
    </rPh>
    <rPh sb="5" eb="6">
      <t>モット</t>
    </rPh>
    <rPh sb="7" eb="8">
      <t>タカ</t>
    </rPh>
    <phoneticPr fontId="12"/>
  </si>
  <si>
    <t>回答割合が２番目に高い：</t>
    <rPh sb="0" eb="2">
      <t>カイトウ</t>
    </rPh>
    <rPh sb="2" eb="4">
      <t>ワリアイ</t>
    </rPh>
    <rPh sb="6" eb="8">
      <t>バンメ</t>
    </rPh>
    <rPh sb="9" eb="10">
      <t>タカ</t>
    </rPh>
    <phoneticPr fontId="12"/>
  </si>
  <si>
    <t>配偶者・パートナーとの同居</t>
  </si>
  <si>
    <t>１人目の
子どもの誕生</t>
    <phoneticPr fontId="6"/>
  </si>
  <si>
    <t>２人目以降の
子どもの誕生</t>
    <phoneticPr fontId="6"/>
  </si>
  <si>
    <t>子どもの
小学校入学</t>
    <phoneticPr fontId="6"/>
  </si>
  <si>
    <t>子どもの中学校
以上の進学</t>
    <phoneticPr fontId="6"/>
  </si>
  <si>
    <t>表側ｵﾘｼﾞﾅﾙ</t>
    <rPh sb="0" eb="2">
      <t>ヒョウソク</t>
    </rPh>
    <phoneticPr fontId="6"/>
  </si>
  <si>
    <t>表側＋n数＼表頭</t>
    <rPh sb="0" eb="2">
      <t>ヒョウソク</t>
    </rPh>
    <rPh sb="4" eb="5">
      <t>スウ</t>
    </rPh>
    <rPh sb="6" eb="8">
      <t>ヒョウトウ</t>
    </rPh>
    <phoneticPr fontId="6"/>
  </si>
  <si>
    <t>※グラフに入れない</t>
    <rPh sb="5" eb="6">
      <t>イ</t>
    </rPh>
    <phoneticPr fontId="6"/>
  </si>
  <si>
    <t>配偶者・
パートナー
との同居</t>
    <phoneticPr fontId="6"/>
  </si>
  <si>
    <t>子どもの
中学校以上
の進学</t>
    <phoneticPr fontId="6"/>
  </si>
  <si>
    <t>凡例</t>
    <rPh sb="0" eb="2">
      <t>ハンレイ</t>
    </rPh>
    <phoneticPr fontId="11"/>
  </si>
  <si>
    <t>公営住宅（公団，
公社，都営，市営）</t>
    <phoneticPr fontId="6"/>
  </si>
  <si>
    <t>問８ 現在の居住地域（１つ回答）※報告書用集約5区分</t>
  </si>
  <si>
    <t>南部地域
（中心市街地以外）</t>
    <phoneticPr fontId="6"/>
  </si>
  <si>
    <t>南部地域
（中心市街地）</t>
    <phoneticPr fontId="6"/>
  </si>
  <si>
    <t>建設業・鉱工業・製造業系の会社員</t>
  </si>
  <si>
    <t>建設業・鉱工業・
製造業系以外の
商業・サービス業
系などの会社員</t>
    <phoneticPr fontId="6"/>
  </si>
  <si>
    <t>TikTok（ティックトック）</t>
  </si>
  <si>
    <t>問１　あなたの性別について，あてはまるものに○をつけてください。（○は１つ）</t>
  </si>
  <si>
    <t>問３　あなたの世帯の家族構成について，あてはまるものに○をつけてください。（○は１つ）</t>
  </si>
  <si>
    <t>問４　あなたのお宅に同居している方について，あてはまるものに○をつけてください。（○はいくつでも）</t>
  </si>
  <si>
    <t>問５　あなたの職業について，あてはまるものに○をつけてください。なお，兼業の方は主な職業を１つ選んでください。（○は１つ）</t>
  </si>
  <si>
    <t>問５-１　あなたの通勤（就業）・通学先について，あてはまるものに○をつけてください。（○は１つ）</t>
  </si>
  <si>
    <t>問６　あなたが，普段閲覧・活用しているSNS等に○をつけてください。（○はいくつでも）</t>
  </si>
  <si>
    <t>その他のSNS</t>
  </si>
  <si>
    <t>閲覧できる機器（スマートフォン等）を持っていない</t>
  </si>
  <si>
    <t>問７　あなたの現在のお住まいについて，あてはまるものに○をつけてください。（○は１つ）</t>
  </si>
  <si>
    <t>問９　あなたは，調布市にお住まいになって，通算で何年になりますか。（○は１つ）</t>
  </si>
  <si>
    <t>問10　あなたは，調布市に住む前に，どこにお住まいでしたか。（○は１つ）</t>
  </si>
  <si>
    <t>問10-1　あなたが，調布市にお住まいになったきっかけ，理由は何ですか。（○はいくつでも）</t>
  </si>
  <si>
    <t>家賃や地価が妥当または安いから</t>
  </si>
  <si>
    <t>仕事の都合</t>
  </si>
  <si>
    <t>日常の買い物が便利だから</t>
  </si>
  <si>
    <t>教育環境がよいから</t>
  </si>
  <si>
    <t>子育て環境がよいから</t>
  </si>
  <si>
    <t>自然環境がよいから</t>
  </si>
  <si>
    <t>道路などの都市基盤が整っているから</t>
  </si>
  <si>
    <t>公共施設が充実しているから</t>
  </si>
  <si>
    <t>防災の面で安心だから</t>
  </si>
  <si>
    <t>治安の面で安心だから</t>
  </si>
  <si>
    <t>問10-2　家族構成や家族の状況が変わった理由は何ですか。（○は１つ）</t>
  </si>
  <si>
    <t>全体</t>
    <phoneticPr fontId="6"/>
  </si>
  <si>
    <t>（無効回答）</t>
    <phoneticPr fontId="6"/>
  </si>
  <si>
    <t>65歳～74歳の家族・同居人</t>
    <phoneticPr fontId="6"/>
  </si>
  <si>
    <t>高校生世代～64歳の家族・
同居人</t>
    <phoneticPr fontId="6"/>
  </si>
  <si>
    <t>問２　あなたの年齢（令和7年1０月1日現在）について，あてはまるものに○をつけてください。（○は１つ）</t>
    <phoneticPr fontId="6"/>
  </si>
  <si>
    <t xml:space="preserve">(1) </t>
  </si>
  <si>
    <t xml:space="preserve">(2) </t>
  </si>
  <si>
    <t xml:space="preserve">(3) </t>
  </si>
  <si>
    <t xml:space="preserve">(4) </t>
  </si>
  <si>
    <t xml:space="preserve">(5) </t>
  </si>
  <si>
    <t xml:space="preserve">(6) </t>
  </si>
  <si>
    <t xml:space="preserve">(7) </t>
  </si>
  <si>
    <t xml:space="preserve">(8) </t>
  </si>
  <si>
    <t>X（エックス）</t>
  </si>
  <si>
    <t xml:space="preserve">(9) </t>
  </si>
  <si>
    <t xml:space="preserve">(10) </t>
  </si>
  <si>
    <t xml:space="preserve">(11) </t>
  </si>
  <si>
    <t xml:space="preserve">(12) </t>
  </si>
  <si>
    <t xml:space="preserve">(13) </t>
  </si>
  <si>
    <t xml:space="preserve">(14) </t>
  </si>
  <si>
    <t xml:space="preserve">(15) </t>
  </si>
  <si>
    <t xml:space="preserve">(16) </t>
  </si>
  <si>
    <t>その他</t>
    <rPh sb="1" eb="2">
      <t>ホカ</t>
    </rPh>
    <phoneticPr fontId="6"/>
  </si>
  <si>
    <t>選択項目</t>
  </si>
  <si>
    <t>総計</t>
    <rPh sb="0" eb="2">
      <t>ソウケイ</t>
    </rPh>
    <phoneticPr fontId="10"/>
  </si>
  <si>
    <t>無回答</t>
  </si>
  <si>
    <t>全体</t>
    <rPh sb="0" eb="2">
      <t>ゼンタイ</t>
    </rPh>
    <phoneticPr fontId="3"/>
  </si>
  <si>
    <t>１位</t>
    <rPh sb="1" eb="2">
      <t>イ</t>
    </rPh>
    <phoneticPr fontId="6"/>
  </si>
  <si>
    <t>２位</t>
    <rPh sb="1" eb="2">
      <t>イ</t>
    </rPh>
    <phoneticPr fontId="6"/>
  </si>
  <si>
    <t>割合</t>
    <rPh sb="0" eb="2">
      <t>ワリアイ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</si>
</sst>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&quot;%&quot;"/>
    <numFmt numFmtId="178" formatCode="#,##0;&quot;△ &quot;#,##0"/>
    <numFmt numFmtId="179" formatCode="0.0%"/>
    <numFmt numFmtId="180" formatCode="0.0"/>
  </numFmts>
  <fonts count="23" x14ac:knownFonts="1">
    <font>
      <sz val="12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Ｐゴシック"/>
      <family val="2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9"/>
      <name val="ＭＳ Ｐ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2"/>
      <color rgb="FF3333FF"/>
      <name val="BIZ UDPゴシック"/>
      <family val="3"/>
      <charset val="128"/>
    </font>
    <font>
      <sz val="9"/>
      <name val="ＭＳ ゴシック"/>
      <family val="2"/>
      <charset val="128"/>
    </font>
    <font>
      <b/>
      <sz val="12"/>
      <color rgb="FFC00000"/>
      <name val="BIZ UDPゴシック"/>
      <family val="3"/>
      <charset val="128"/>
    </font>
    <font>
      <sz val="12"/>
      <color rgb="FFFFFF00"/>
      <name val="BIZ UDPゴシック"/>
      <family val="3"/>
      <charset val="128"/>
    </font>
    <font>
      <sz val="12"/>
      <color theme="0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5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1" applyFont="1">
      <alignment vertical="center"/>
    </xf>
    <xf numFmtId="0" fontId="9" fillId="3" borderId="1" xfId="1" quotePrefix="1" applyFont="1" applyFill="1" applyBorder="1" applyAlignment="1">
      <alignment horizontal="right" vertical="center"/>
    </xf>
    <xf numFmtId="0" fontId="9" fillId="2" borderId="1" xfId="0" quotePrefix="1" applyFont="1" applyFill="1" applyBorder="1" applyAlignment="1">
      <alignment vertical="center" shrinkToFit="1"/>
    </xf>
    <xf numFmtId="176" fontId="9" fillId="2" borderId="1" xfId="1" applyNumberFormat="1" applyFont="1" applyFill="1" applyBorder="1" applyAlignment="1">
      <alignment horizontal="right" vertical="center" shrinkToFit="1"/>
    </xf>
    <xf numFmtId="177" fontId="9" fillId="2" borderId="1" xfId="1" applyNumberFormat="1" applyFont="1" applyFill="1" applyBorder="1" applyAlignment="1">
      <alignment vertical="center" shrinkToFit="1"/>
    </xf>
    <xf numFmtId="0" fontId="9" fillId="3" borderId="1" xfId="1" applyFont="1" applyFill="1" applyBorder="1">
      <alignment vertical="center"/>
    </xf>
    <xf numFmtId="0" fontId="9" fillId="2" borderId="1" xfId="1" applyFont="1" applyFill="1" applyBorder="1" applyAlignment="1">
      <alignment vertical="center" shrinkToFit="1"/>
    </xf>
    <xf numFmtId="0" fontId="10" fillId="3" borderId="1" xfId="1" quotePrefix="1" applyFont="1" applyFill="1" applyBorder="1" applyAlignment="1">
      <alignment horizontal="right" vertical="center"/>
    </xf>
    <xf numFmtId="0" fontId="10" fillId="2" borderId="1" xfId="0" quotePrefix="1" applyFont="1" applyFill="1" applyBorder="1" applyAlignment="1">
      <alignment vertical="center" shrinkToFit="1"/>
    </xf>
    <xf numFmtId="176" fontId="10" fillId="2" borderId="1" xfId="1" applyNumberFormat="1" applyFont="1" applyFill="1" applyBorder="1" applyAlignment="1">
      <alignment horizontal="right" vertical="center" shrinkToFit="1"/>
    </xf>
    <xf numFmtId="177" fontId="10" fillId="2" borderId="1" xfId="0" applyNumberFormat="1" applyFont="1" applyFill="1" applyBorder="1" applyAlignment="1">
      <alignment vertical="center" shrinkToFit="1"/>
    </xf>
    <xf numFmtId="0" fontId="10" fillId="3" borderId="1" xfId="1" applyFont="1" applyFill="1" applyBorder="1">
      <alignment vertical="center"/>
    </xf>
    <xf numFmtId="0" fontId="10" fillId="2" borderId="1" xfId="1" applyFont="1" applyFill="1" applyBorder="1" applyAlignment="1">
      <alignment vertical="center" shrinkToFit="1"/>
    </xf>
    <xf numFmtId="177" fontId="9" fillId="2" borderId="1" xfId="0" applyNumberFormat="1" applyFont="1" applyFill="1" applyBorder="1" applyAlignment="1">
      <alignment vertical="center" shrinkToFit="1"/>
    </xf>
    <xf numFmtId="0" fontId="8" fillId="2" borderId="1" xfId="0" applyFont="1" applyFill="1" applyBorder="1">
      <alignment vertical="center"/>
    </xf>
    <xf numFmtId="0" fontId="9" fillId="2" borderId="1" xfId="0" quotePrefix="1" applyFont="1" applyFill="1" applyBorder="1" applyAlignment="1">
      <alignment vertical="center" wrapText="1" shrinkToFit="1"/>
    </xf>
    <xf numFmtId="177" fontId="8" fillId="0" borderId="0" xfId="0" applyNumberFormat="1" applyFont="1">
      <alignment vertical="center"/>
    </xf>
    <xf numFmtId="0" fontId="13" fillId="0" borderId="0" xfId="0" applyFont="1">
      <alignment vertical="center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>
      <alignment vertical="center"/>
    </xf>
    <xf numFmtId="0" fontId="14" fillId="2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shrinkToFit="1"/>
    </xf>
    <xf numFmtId="180" fontId="9" fillId="2" borderId="1" xfId="3" applyNumberFormat="1" applyFont="1" applyFill="1" applyBorder="1" applyAlignme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9" fillId="3" borderId="1" xfId="1" applyFont="1" applyFill="1" applyBorder="1" applyAlignment="1">
      <alignment horizontal="right" vertical="center"/>
    </xf>
    <xf numFmtId="0" fontId="9" fillId="0" borderId="1" xfId="1" quotePrefix="1" applyFont="1" applyBorder="1" applyAlignment="1">
      <alignment horizontal="right" vertical="center"/>
    </xf>
    <xf numFmtId="0" fontId="9" fillId="0" borderId="1" xfId="0" quotePrefix="1" applyFont="1" applyBorder="1" applyAlignment="1">
      <alignment vertical="center" shrinkToFit="1"/>
    </xf>
    <xf numFmtId="176" fontId="9" fillId="0" borderId="1" xfId="1" applyNumberFormat="1" applyFont="1" applyBorder="1" applyAlignment="1">
      <alignment horizontal="right" vertical="center" shrinkToFit="1"/>
    </xf>
    <xf numFmtId="177" fontId="9" fillId="0" borderId="1" xfId="1" applyNumberFormat="1" applyFont="1" applyBorder="1" applyAlignment="1">
      <alignment vertical="center" shrinkToFit="1"/>
    </xf>
    <xf numFmtId="0" fontId="9" fillId="0" borderId="1" xfId="1" applyFont="1" applyBorder="1">
      <alignment vertical="center"/>
    </xf>
    <xf numFmtId="0" fontId="9" fillId="0" borderId="1" xfId="1" applyFont="1" applyBorder="1" applyAlignment="1">
      <alignment vertical="center" shrinkToFit="1"/>
    </xf>
    <xf numFmtId="0" fontId="19" fillId="0" borderId="0" xfId="0" applyFont="1">
      <alignment vertical="center"/>
    </xf>
    <xf numFmtId="0" fontId="19" fillId="0" borderId="0" xfId="0" quotePrefix="1" applyFont="1">
      <alignment vertical="center"/>
    </xf>
    <xf numFmtId="177" fontId="19" fillId="0" borderId="0" xfId="0" applyNumberFormat="1" applyFont="1" applyAlignment="1">
      <alignment horizontal="right" vertical="center"/>
    </xf>
    <xf numFmtId="0" fontId="20" fillId="0" borderId="0" xfId="4" applyFont="1">
      <alignment vertical="center"/>
    </xf>
    <xf numFmtId="180" fontId="8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176" fontId="21" fillId="0" borderId="0" xfId="0" applyNumberFormat="1" applyFont="1">
      <alignment vertical="center"/>
    </xf>
    <xf numFmtId="0" fontId="9" fillId="0" borderId="0" xfId="0" applyFont="1">
      <alignment vertical="center"/>
    </xf>
    <xf numFmtId="0" fontId="8" fillId="0" borderId="0" xfId="4" applyFont="1">
      <alignment vertical="center"/>
    </xf>
    <xf numFmtId="0" fontId="9" fillId="5" borderId="2" xfId="4" applyFont="1" applyFill="1" applyBorder="1" applyAlignment="1">
      <alignment horizontal="center" vertical="center"/>
    </xf>
    <xf numFmtId="0" fontId="9" fillId="5" borderId="3" xfId="4" applyFont="1" applyFill="1" applyBorder="1" applyAlignment="1">
      <alignment horizontal="center" vertical="center"/>
    </xf>
    <xf numFmtId="0" fontId="9" fillId="5" borderId="4" xfId="4" quotePrefix="1" applyFont="1" applyFill="1" applyBorder="1" applyAlignment="1">
      <alignment horizontal="center" vertical="center"/>
    </xf>
    <xf numFmtId="0" fontId="9" fillId="5" borderId="5" xfId="4" quotePrefix="1" applyFont="1" applyFill="1" applyBorder="1" applyAlignment="1">
      <alignment horizontal="center" vertical="center" wrapText="1"/>
    </xf>
    <xf numFmtId="0" fontId="9" fillId="5" borderId="5" xfId="4" quotePrefix="1" applyFont="1" applyFill="1" applyBorder="1" applyAlignment="1">
      <alignment horizontal="center" vertical="center"/>
    </xf>
    <xf numFmtId="178" fontId="9" fillId="0" borderId="6" xfId="4" applyNumberFormat="1" applyFont="1" applyBorder="1">
      <alignment vertical="center"/>
    </xf>
    <xf numFmtId="178" fontId="9" fillId="0" borderId="7" xfId="4" applyNumberFormat="1" applyFont="1" applyBorder="1">
      <alignment vertical="center"/>
    </xf>
    <xf numFmtId="178" fontId="9" fillId="0" borderId="8" xfId="4" applyNumberFormat="1" applyFont="1" applyBorder="1">
      <alignment vertical="center"/>
    </xf>
    <xf numFmtId="177" fontId="9" fillId="0" borderId="9" xfId="4" applyNumberFormat="1" applyFont="1" applyBorder="1" applyAlignment="1">
      <alignment horizontal="right" vertical="center"/>
    </xf>
    <xf numFmtId="177" fontId="9" fillId="0" borderId="10" xfId="4" applyNumberFormat="1" applyFont="1" applyBorder="1" applyAlignment="1">
      <alignment horizontal="right" vertical="center"/>
    </xf>
    <xf numFmtId="177" fontId="9" fillId="0" borderId="11" xfId="4" applyNumberFormat="1" applyFont="1" applyBorder="1" applyAlignment="1">
      <alignment horizontal="right" vertical="center"/>
    </xf>
    <xf numFmtId="177" fontId="9" fillId="0" borderId="13" xfId="4" applyNumberFormat="1" applyFont="1" applyBorder="1" applyAlignment="1">
      <alignment horizontal="right" vertical="center"/>
    </xf>
    <xf numFmtId="177" fontId="9" fillId="0" borderId="14" xfId="4" applyNumberFormat="1" applyFont="1" applyBorder="1" applyAlignment="1">
      <alignment horizontal="right" vertical="center"/>
    </xf>
    <xf numFmtId="177" fontId="9" fillId="0" borderId="15" xfId="4" applyNumberFormat="1" applyFont="1" applyBorder="1" applyAlignment="1">
      <alignment horizontal="right" vertical="center"/>
    </xf>
    <xf numFmtId="177" fontId="9" fillId="0" borderId="15" xfId="0" applyNumberFormat="1" applyFont="1" applyBorder="1" applyAlignment="1">
      <alignment horizontal="right" vertical="center"/>
    </xf>
    <xf numFmtId="177" fontId="9" fillId="6" borderId="16" xfId="4" applyNumberFormat="1" applyFont="1" applyFill="1" applyBorder="1" applyAlignment="1">
      <alignment horizontal="right" vertical="center"/>
    </xf>
    <xf numFmtId="0" fontId="8" fillId="6" borderId="0" xfId="4" applyFont="1" applyFill="1">
      <alignment vertical="center"/>
    </xf>
    <xf numFmtId="0" fontId="9" fillId="6" borderId="0" xfId="4" applyFont="1" applyFill="1">
      <alignment vertical="center"/>
    </xf>
    <xf numFmtId="177" fontId="9" fillId="6" borderId="0" xfId="4" applyNumberFormat="1" applyFont="1" applyFill="1">
      <alignment vertical="center"/>
    </xf>
    <xf numFmtId="177" fontId="9" fillId="6" borderId="16" xfId="4" applyNumberFormat="1" applyFont="1" applyFill="1" applyBorder="1">
      <alignment vertical="center"/>
    </xf>
    <xf numFmtId="0" fontId="9" fillId="6" borderId="0" xfId="4" applyFont="1" applyFill="1" applyAlignment="1">
      <alignment horizontal="right" vertical="center"/>
    </xf>
    <xf numFmtId="179" fontId="22" fillId="7" borderId="17" xfId="4" applyNumberFormat="1" applyFont="1" applyFill="1" applyBorder="1" applyAlignment="1">
      <alignment horizontal="center" vertical="center"/>
    </xf>
    <xf numFmtId="179" fontId="9" fillId="8" borderId="17" xfId="4" applyNumberFormat="1" applyFont="1" applyFill="1" applyBorder="1" applyAlignment="1">
      <alignment horizontal="center" vertical="center"/>
    </xf>
    <xf numFmtId="0" fontId="8" fillId="9" borderId="0" xfId="4" applyFont="1" applyFill="1">
      <alignment vertical="center"/>
    </xf>
    <xf numFmtId="178" fontId="8" fillId="0" borderId="0" xfId="4" applyNumberFormat="1" applyFont="1">
      <alignment vertical="center"/>
    </xf>
    <xf numFmtId="0" fontId="8" fillId="10" borderId="0" xfId="4" applyFont="1" applyFill="1">
      <alignment vertical="center"/>
    </xf>
    <xf numFmtId="178" fontId="8" fillId="10" borderId="0" xfId="4" applyNumberFormat="1" applyFont="1" applyFill="1">
      <alignment vertical="center"/>
    </xf>
    <xf numFmtId="178" fontId="9" fillId="0" borderId="18" xfId="4" applyNumberFormat="1" applyFont="1" applyBorder="1">
      <alignment vertical="center"/>
    </xf>
    <xf numFmtId="178" fontId="9" fillId="0" borderId="19" xfId="4" applyNumberFormat="1" applyFont="1" applyBorder="1">
      <alignment vertical="center"/>
    </xf>
    <xf numFmtId="178" fontId="9" fillId="0" borderId="12" xfId="4" applyNumberFormat="1" applyFont="1" applyBorder="1">
      <alignment vertical="center"/>
    </xf>
    <xf numFmtId="178" fontId="9" fillId="0" borderId="13" xfId="4" applyNumberFormat="1" applyFont="1" applyBorder="1">
      <alignment vertical="center"/>
    </xf>
    <xf numFmtId="178" fontId="9" fillId="0" borderId="14" xfId="4" applyNumberFormat="1" applyFont="1" applyBorder="1">
      <alignment vertical="center"/>
    </xf>
    <xf numFmtId="178" fontId="9" fillId="0" borderId="15" xfId="4" applyNumberFormat="1" applyFont="1" applyBorder="1">
      <alignment vertical="center"/>
    </xf>
    <xf numFmtId="0" fontId="8" fillId="0" borderId="1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</cellXfs>
  <cellStyles count="8">
    <cellStyle name="標準" xfId="0" builtinId="0"/>
    <cellStyle name="標準 2" xfId="1" xr:uid="{00000000-0005-0000-0000-000001000000}"/>
    <cellStyle name="標準 3" xfId="2" xr:uid="{00000000-0005-0000-0000-000002000000}"/>
    <cellStyle name="標準 3 2" xfId="4" xr:uid="{00000000-0005-0000-0000-000003000000}"/>
    <cellStyle name="標準 4" xfId="5" xr:uid="{FB038C42-6FFE-41C0-A6C3-4F398C4BB61D}"/>
    <cellStyle name="標準 5" xfId="6" xr:uid="{D9AE4BD9-09E9-483F-B958-43EA4A49E1B0}"/>
    <cellStyle name="標準 6" xfId="7" xr:uid="{D381269A-9147-41A2-B931-B6226C8C9D6C}"/>
    <cellStyle name="標準_Ｑ１_大和図表(ﾘﾃｰﾙ)" xfId="3" xr:uid="{00000000-0005-0000-0000-000004000000}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A5A5A5"/>
      <color rgb="FF969696"/>
      <color rgb="FFB2B2B2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0C-491B-8321-A80D1212FFA6}"/>
              </c:ext>
            </c:extLst>
          </c:dPt>
          <c:dPt>
            <c:idx val="1"/>
            <c:bubble3D val="0"/>
            <c:spPr>
              <a:pattFill prst="smGrid">
                <a:fgClr>
                  <a:srgbClr val="FF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0C-491B-8321-A80D1212FFA6}"/>
              </c:ext>
            </c:extLst>
          </c:dPt>
          <c:dPt>
            <c:idx val="2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0C-491B-8321-A80D1212FFA6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50C-491B-8321-A80D1212FFA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7CDA7B2-413F-4E77-899C-AA96BF471C2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A050698-4639-4FB5-B6DD-952475C4879C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50C-491B-8321-A80D1212FFA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68C86B2-D2EB-4FAB-AA1C-76233D25737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1A73EF-8A11-4E94-AE70-C4FF1361563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50C-491B-8321-A80D1212FFA6}"/>
                </c:ext>
              </c:extLst>
            </c:dLbl>
            <c:dLbl>
              <c:idx val="2"/>
              <c:layout>
                <c:manualLayout>
                  <c:x val="-6.8244828321603834E-2"/>
                  <c:y val="-5.1242633871381111E-3"/>
                </c:manualLayout>
              </c:layout>
              <c:tx>
                <c:rich>
                  <a:bodyPr/>
                  <a:lstStyle/>
                  <a:p>
                    <a:fld id="{7AAF34C2-65F3-4908-A127-8CBF745FC76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8A4451-4594-45F8-8425-F5A999770AE3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50C-491B-8321-A80D1212FFA6}"/>
                </c:ext>
              </c:extLst>
            </c:dLbl>
            <c:dLbl>
              <c:idx val="3"/>
              <c:layout>
                <c:manualLayout>
                  <c:x val="6.3979526551503518E-2"/>
                  <c:y val="-2.8183448629259554E-2"/>
                </c:manualLayout>
              </c:layout>
              <c:tx>
                <c:rich>
                  <a:bodyPr/>
                  <a:lstStyle/>
                  <a:p>
                    <a:fld id="{533AA94F-9936-45FC-884E-257278D0D8E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33E34B-1CE1-4EFC-B631-7FF20EC7F70E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50C-491B-8321-A80D1212FF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問1!$N$4:$N$7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その他</c:v>
                </c:pt>
                <c:pt idx="3">
                  <c:v>（無効回答）</c:v>
                </c:pt>
              </c:strCache>
            </c:strRef>
          </c:cat>
          <c:val>
            <c:numRef>
              <c:f>問1!$P$4:$P$7</c:f>
              <c:numCache>
                <c:formatCode>0.0"%"</c:formatCode>
                <c:ptCount val="4"/>
                <c:pt idx="0">
                  <c:v>41.897810218978101</c:v>
                </c:pt>
                <c:pt idx="1">
                  <c:v>56.715328467153284</c:v>
                </c:pt>
                <c:pt idx="2">
                  <c:v>0.43795620437956206</c:v>
                </c:pt>
                <c:pt idx="3">
                  <c:v>0.94890510948905105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0C-491B-8321-A80D1212F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84-416B-A00D-BF9EE898E55C}"/>
              </c:ext>
            </c:extLst>
          </c:dPt>
          <c:dPt>
            <c:idx val="1"/>
            <c:bubble3D val="0"/>
            <c:spPr>
              <a:pattFill prst="pct20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84-416B-A00D-BF9EE898E55C}"/>
              </c:ext>
            </c:extLst>
          </c:dPt>
          <c:dPt>
            <c:idx val="2"/>
            <c:bubble3D val="0"/>
            <c:spPr>
              <a:pattFill prst="smGri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84-416B-A00D-BF9EE898E55C}"/>
              </c:ext>
            </c:extLst>
          </c:dPt>
          <c:dPt>
            <c:idx val="3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484-416B-A00D-BF9EE898E55C}"/>
              </c:ext>
            </c:extLst>
          </c:dPt>
          <c:dPt>
            <c:idx val="4"/>
            <c:bubble3D val="0"/>
            <c:spPr>
              <a:pattFill prst="pct30">
                <a:fgClr>
                  <a:srgbClr val="00B0F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484-416B-A00D-BF9EE898E55C}"/>
              </c:ext>
            </c:extLst>
          </c:dPt>
          <c:dPt>
            <c:idx val="5"/>
            <c:bubble3D val="0"/>
            <c:spPr>
              <a:pattFill prst="openDmnd">
                <a:fgClr>
                  <a:srgbClr val="FF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484-416B-A00D-BF9EE898E55C}"/>
              </c:ext>
            </c:extLst>
          </c:dPt>
          <c:dPt>
            <c:idx val="6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484-416B-A00D-BF9EE898E55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7CDA7B2-413F-4E77-899C-AA96BF471C2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A050698-4639-4FB5-B6DD-952475C4879C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484-416B-A00D-BF9EE898E55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68C86B2-D2EB-4FAB-AA1C-76233D25737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1A73EF-8A11-4E94-AE70-C4FF1361563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484-416B-A00D-BF9EE898E55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AAF34C2-65F3-4908-A127-8CBF745FC76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8A4451-4594-45F8-8425-F5A999770AE3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484-416B-A00D-BF9EE898E55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33AA94F-9936-45FC-884E-257278D0D8E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33E34B-1CE1-4EFC-B631-7FF20EC7F70E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484-416B-A00D-BF9EE898E55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994B475-41BC-45C8-A85B-4EDAE1E9CF3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63B49D98-C5C9-4560-9F91-FEE43B8189F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3484-416B-A00D-BF9EE898E55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0412A29-6436-4B5B-AC30-9D4DC3B51F1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5F0921A5-FA4A-4B1D-A28E-485427AE0007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3484-416B-A00D-BF9EE898E55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65AEF95-21B5-45EE-A56C-CF313989D9B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DC47749-F271-41C8-8F13-C349830FE47A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3484-416B-A00D-BF9EE898E5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問9!$N$4:$N$10</c:f>
              <c:strCache>
                <c:ptCount val="7"/>
                <c:pt idx="0">
                  <c:v>３年未満</c:v>
                </c:pt>
                <c:pt idx="1">
                  <c:v>３年以上
５年未満</c:v>
                </c:pt>
                <c:pt idx="2">
                  <c:v>５年以上
10年未満</c:v>
                </c:pt>
                <c:pt idx="3">
                  <c:v>10年以上
20年未満</c:v>
                </c:pt>
                <c:pt idx="4">
                  <c:v>20年以上
30年未満</c:v>
                </c:pt>
                <c:pt idx="5">
                  <c:v>30年以上</c:v>
                </c:pt>
                <c:pt idx="6">
                  <c:v>（無効回答）</c:v>
                </c:pt>
              </c:strCache>
            </c:strRef>
          </c:cat>
          <c:val>
            <c:numRef>
              <c:f>問9!$P$4:$P$10</c:f>
              <c:numCache>
                <c:formatCode>0.0"%"</c:formatCode>
                <c:ptCount val="7"/>
                <c:pt idx="0">
                  <c:v>7.9562043795620436</c:v>
                </c:pt>
                <c:pt idx="1">
                  <c:v>6.2043795620437958</c:v>
                </c:pt>
                <c:pt idx="2">
                  <c:v>11.459854014598541</c:v>
                </c:pt>
                <c:pt idx="3">
                  <c:v>21.970802919708028</c:v>
                </c:pt>
                <c:pt idx="4">
                  <c:v>18.467153284671532</c:v>
                </c:pt>
                <c:pt idx="5">
                  <c:v>33.211678832116789</c:v>
                </c:pt>
                <c:pt idx="6">
                  <c:v>0.72992700729927007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84-416B-A00D-BF9EE898E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65198831911847"/>
          <c:y val="0.222642384920947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04E-4A86-B4FE-2C931119F8A9}"/>
              </c:ext>
            </c:extLst>
          </c:dPt>
          <c:dPt>
            <c:idx val="1"/>
            <c:bubble3D val="0"/>
            <c:spPr>
              <a:pattFill prst="pct20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04E-4A86-B4FE-2C931119F8A9}"/>
              </c:ext>
            </c:extLst>
          </c:dPt>
          <c:dPt>
            <c:idx val="2"/>
            <c:bubble3D val="0"/>
            <c:spPr>
              <a:pattFill prst="smGri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04E-4A86-B4FE-2C931119F8A9}"/>
              </c:ext>
            </c:extLst>
          </c:dPt>
          <c:dPt>
            <c:idx val="3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04E-4A86-B4FE-2C931119F8A9}"/>
              </c:ext>
            </c:extLst>
          </c:dPt>
          <c:dPt>
            <c:idx val="4"/>
            <c:bubble3D val="0"/>
            <c:spPr>
              <a:pattFill prst="pct30">
                <a:fgClr>
                  <a:srgbClr val="00B0F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04E-4A86-B4FE-2C931119F8A9}"/>
              </c:ext>
            </c:extLst>
          </c:dPt>
          <c:dPt>
            <c:idx val="5"/>
            <c:bubble3D val="0"/>
            <c:spPr>
              <a:pattFill prst="openDmnd">
                <a:fgClr>
                  <a:srgbClr val="FF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04E-4A86-B4FE-2C931119F8A9}"/>
              </c:ext>
            </c:extLst>
          </c:dPt>
          <c:dPt>
            <c:idx val="6"/>
            <c:bubble3D val="0"/>
            <c:spPr>
              <a:pattFill prst="ltDnDiag">
                <a:fgClr>
                  <a:srgbClr val="00206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04E-4A86-B4FE-2C931119F8A9}"/>
              </c:ext>
            </c:extLst>
          </c:dPt>
          <c:dPt>
            <c:idx val="7"/>
            <c:bubble3D val="0"/>
            <c:spPr>
              <a:pattFill prst="pct70">
                <a:fgClr>
                  <a:srgbClr val="ED7D31">
                    <a:lumMod val="50000"/>
                  </a:srgb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04E-4A86-B4FE-2C931119F8A9}"/>
              </c:ext>
            </c:extLst>
          </c:dPt>
          <c:dPt>
            <c:idx val="8"/>
            <c:bubble3D val="0"/>
            <c:spPr>
              <a:pattFill prst="lgGrid">
                <a:fgClr>
                  <a:srgbClr val="92D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04E-4A86-B4FE-2C931119F8A9}"/>
              </c:ext>
            </c:extLst>
          </c:dPt>
          <c:dPt>
            <c:idx val="9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04E-4A86-B4FE-2C931119F8A9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57CDA7B2-413F-4E77-899C-AA96BF471C2D}" type="CATEGORYNAME">
                      <a:rPr lang="ja-JP" altLang="en-US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sz="120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FA050698-4639-4FB5-B6DD-952475C4879C}" type="VALUE">
                      <a:rPr lang="en-US" altLang="ja-JP" b="1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04E-4A86-B4FE-2C931119F8A9}"/>
                </c:ext>
              </c:extLst>
            </c:dLbl>
            <c:dLbl>
              <c:idx val="1"/>
              <c:layout>
                <c:manualLayout>
                  <c:x val="-8.867293699611924E-3"/>
                  <c:y val="4.71916413983993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D68C86B2-D2EB-4FAB-AA1C-76233D257379}" type="CATEGORYNAME">
                      <a:rPr lang="ja-JP" altLang="en-US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sz="120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3B1A73EF-8A11-4E94-AE70-C4FF13615632}" type="VALUE">
                      <a:rPr lang="en-US" altLang="ja-JP" b="1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04E-4A86-B4FE-2C931119F8A9}"/>
                </c:ext>
              </c:extLst>
            </c:dLbl>
            <c:dLbl>
              <c:idx val="2"/>
              <c:layout>
                <c:manualLayout>
                  <c:x val="1.6819537593743581E-2"/>
                  <c:y val="2.2788529491103736E-2"/>
                </c:manualLayout>
              </c:layout>
              <c:tx>
                <c:rich>
                  <a:bodyPr rot="0" spcFirstLastPara="1" vertOverflow="overflow" horzOverflow="overflow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7AAF34C2-65F3-4908-A127-8CBF745FC765}" type="CATEGORYNAME">
                      <a:rPr lang="ja-JP" altLang="en-US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/>
                  </a:p>
                  <a:p>
                    <a:pPr>
                      <a:defRPr sz="120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938A4451-4594-45F8-8425-F5A999770AE3}" type="VALUE">
                      <a:rPr lang="en-US" altLang="ja-JP" b="1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011729579867775"/>
                      <c:h val="0.1588521650012810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04E-4A86-B4FE-2C931119F8A9}"/>
                </c:ext>
              </c:extLst>
            </c:dLbl>
            <c:dLbl>
              <c:idx val="3"/>
              <c:layout>
                <c:manualLayout>
                  <c:x val="4.3261795458040759E-3"/>
                  <c:y val="-1.050738435341139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533AA94F-9936-45FC-884E-257278D0D8E8}" type="CATEGORYNAME">
                      <a:rPr lang="ja-JP" altLang="en-US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sz="120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D733E34B-1CE1-4EFC-B631-7FF20EC7F70E}" type="VALUE">
                      <a:rPr lang="en-US" altLang="ja-JP" b="1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chemeClr val="accent1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04E-4A86-B4FE-2C931119F8A9}"/>
                </c:ext>
              </c:extLst>
            </c:dLbl>
            <c:dLbl>
              <c:idx val="4"/>
              <c:layout>
                <c:manualLayout>
                  <c:x val="3.4361903977842001E-2"/>
                  <c:y val="-7.722820978605579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1994B475-41BC-45C8-A85B-4EDAE1E9CF38}" type="CATEGORYNAME">
                      <a:rPr lang="ja-JP" altLang="en-US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sz="120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63B49D98-C5C9-4560-9F91-FEE43B8189F2}" type="VALUE">
                      <a:rPr lang="en-US" altLang="ja-JP" b="1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chemeClr val="accent1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04E-4A86-B4FE-2C931119F8A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0412A29-6436-4B5B-AC30-9D4DC3B51F1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5F0921A5-FA4A-4B1D-A28E-485427AE0007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804E-4A86-B4FE-2C931119F8A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65AEF95-21B5-45EE-A56C-CF313989D9B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DC47749-F271-41C8-8F13-C349830FE47A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804E-4A86-B4FE-2C931119F8A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2602A01-9141-4C0B-BE1C-FB5253D64BD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C149D8-EF77-48BF-BC8B-E2DBA8BEED6F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804E-4A86-B4FE-2C931119F8A9}"/>
                </c:ext>
              </c:extLst>
            </c:dLbl>
            <c:dLbl>
              <c:idx val="8"/>
              <c:layout>
                <c:manualLayout>
                  <c:x val="-3.6339371272773764E-2"/>
                  <c:y val="2.3148982384711664E-2"/>
                </c:manualLayout>
              </c:layout>
              <c:tx>
                <c:rich>
                  <a:bodyPr/>
                  <a:lstStyle/>
                  <a:p>
                    <a:fld id="{812AFC05-3C41-49E5-92CF-C2BF1040EF91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BB04B430-8E61-4EE4-A364-9B7D56D22FE9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804E-4A86-B4FE-2C931119F8A9}"/>
                </c:ext>
              </c:extLst>
            </c:dLbl>
            <c:dLbl>
              <c:idx val="9"/>
              <c:layout>
                <c:manualLayout>
                  <c:x val="-6.3979461643348279E-2"/>
                  <c:y val="-1.2869493807341472E-2"/>
                </c:manualLayout>
              </c:layout>
              <c:tx>
                <c:rich>
                  <a:bodyPr/>
                  <a:lstStyle/>
                  <a:p>
                    <a:fld id="{E073BB26-761F-4EF1-B314-C3594501E60F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71D90683-9EEA-4CB4-B22D-6D24EFB9FB75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804E-4A86-B4FE-2C931119F8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問10!$N$4:$N$13</c:f>
              <c:strCache>
                <c:ptCount val="10"/>
                <c:pt idx="0">
                  <c:v>府中市</c:v>
                </c:pt>
                <c:pt idx="1">
                  <c:v>三鷹市</c:v>
                </c:pt>
                <c:pt idx="2">
                  <c:v>多摩地域（府中市・
三鷹市・島しょ以外）</c:v>
                </c:pt>
                <c:pt idx="3">
                  <c:v>世田谷区</c:v>
                </c:pt>
                <c:pt idx="4">
                  <c:v>東京23区内
（世田谷区以外）</c:v>
                </c:pt>
                <c:pt idx="5">
                  <c:v>神奈川県</c:v>
                </c:pt>
                <c:pt idx="6">
                  <c:v>関東近県
（神奈川県以外）</c:v>
                </c:pt>
                <c:pt idx="7">
                  <c:v>調布市以外に住んだことがない</c:v>
                </c:pt>
                <c:pt idx="8">
                  <c:v>その他</c:v>
                </c:pt>
                <c:pt idx="9">
                  <c:v>（無効回答）</c:v>
                </c:pt>
              </c:strCache>
            </c:strRef>
          </c:cat>
          <c:val>
            <c:numRef>
              <c:f>問10!$P$4:$P$13</c:f>
              <c:numCache>
                <c:formatCode>0.0"%"</c:formatCode>
                <c:ptCount val="10"/>
                <c:pt idx="0">
                  <c:v>4.5985401459854014</c:v>
                </c:pt>
                <c:pt idx="1">
                  <c:v>5.0364963503649633</c:v>
                </c:pt>
                <c:pt idx="2">
                  <c:v>12.992700729927007</c:v>
                </c:pt>
                <c:pt idx="3">
                  <c:v>12.043795620437956</c:v>
                </c:pt>
                <c:pt idx="4">
                  <c:v>22.773722627737225</c:v>
                </c:pt>
                <c:pt idx="5">
                  <c:v>8.8321167883211675</c:v>
                </c:pt>
                <c:pt idx="6">
                  <c:v>7.007299270072993</c:v>
                </c:pt>
                <c:pt idx="7">
                  <c:v>16.204379562043798</c:v>
                </c:pt>
                <c:pt idx="8">
                  <c:v>9.4890510948905096</c:v>
                </c:pt>
                <c:pt idx="9">
                  <c:v>1.0218978102189782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04E-4A86-B4FE-2C931119F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62537668902498"/>
          <c:y val="5.4515441218177786E-2"/>
          <c:w val="0.58357198405754829"/>
          <c:h val="0.920287579474962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'問10-1'!$R$4:$R$20</c:f>
              <c:strCache>
                <c:ptCount val="17"/>
                <c:pt idx="0">
                  <c:v>家族構成や家族の状況が変わったから</c:v>
                </c:pt>
                <c:pt idx="1">
                  <c:v>通勤・通学などの交通が便利だから</c:v>
                </c:pt>
                <c:pt idx="2">
                  <c:v>仕事の都合</c:v>
                </c:pt>
                <c:pt idx="3">
                  <c:v>家賃や地価が妥当または安いから</c:v>
                </c:pt>
                <c:pt idx="4">
                  <c:v>近くに知人や親せきがいるから</c:v>
                </c:pt>
                <c:pt idx="5">
                  <c:v>自然環境がよいから</c:v>
                </c:pt>
                <c:pt idx="6">
                  <c:v>日常の買い物が便利だから</c:v>
                </c:pt>
                <c:pt idx="7">
                  <c:v>治安の面で安心だから</c:v>
                </c:pt>
                <c:pt idx="8">
                  <c:v>子育て環境がよいから</c:v>
                </c:pt>
                <c:pt idx="9">
                  <c:v>道路などの都市基盤が整っているから</c:v>
                </c:pt>
                <c:pt idx="10">
                  <c:v>公共施設が充実しているから</c:v>
                </c:pt>
                <c:pt idx="11">
                  <c:v>教育環境がよいから</c:v>
                </c:pt>
                <c:pt idx="12">
                  <c:v>防災の面で安心だから</c:v>
                </c:pt>
                <c:pt idx="13">
                  <c:v>高齢者福祉がよいから</c:v>
                </c:pt>
                <c:pt idx="14">
                  <c:v>特に理由はない</c:v>
                </c:pt>
                <c:pt idx="15">
                  <c:v>その他</c:v>
                </c:pt>
                <c:pt idx="16">
                  <c:v>（無効回答）</c:v>
                </c:pt>
              </c:strCache>
            </c:strRef>
          </c:cat>
          <c:val>
            <c:numRef>
              <c:f>'問10-1'!$T$4:$T$20</c:f>
              <c:numCache>
                <c:formatCode>0.0"%"</c:formatCode>
                <c:ptCount val="17"/>
                <c:pt idx="0">
                  <c:v>34.828711256117458</c:v>
                </c:pt>
                <c:pt idx="1">
                  <c:v>23.083197389885807</c:v>
                </c:pt>
                <c:pt idx="2">
                  <c:v>16.31321370309951</c:v>
                </c:pt>
                <c:pt idx="3">
                  <c:v>15.089722675367048</c:v>
                </c:pt>
                <c:pt idx="4">
                  <c:v>13.376835236541599</c:v>
                </c:pt>
                <c:pt idx="5">
                  <c:v>13.213703099510605</c:v>
                </c:pt>
                <c:pt idx="6">
                  <c:v>8.3197389885807507</c:v>
                </c:pt>
                <c:pt idx="7">
                  <c:v>5.8727569331158236</c:v>
                </c:pt>
                <c:pt idx="8">
                  <c:v>5.709624796084829</c:v>
                </c:pt>
                <c:pt idx="9">
                  <c:v>2.5285481239804239</c:v>
                </c:pt>
                <c:pt idx="10">
                  <c:v>2.5285481239804239</c:v>
                </c:pt>
                <c:pt idx="11">
                  <c:v>1.8760195758564437</c:v>
                </c:pt>
                <c:pt idx="12">
                  <c:v>1.7128874388254487</c:v>
                </c:pt>
                <c:pt idx="13">
                  <c:v>0.16313213703099511</c:v>
                </c:pt>
                <c:pt idx="14">
                  <c:v>5.8727569331158236</c:v>
                </c:pt>
                <c:pt idx="15">
                  <c:v>12.398042414355629</c:v>
                </c:pt>
                <c:pt idx="16">
                  <c:v>0.81566068515497547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0-45B9-AA1F-D088E5693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5284072"/>
        <c:axId val="735287352"/>
      </c:barChart>
      <c:catAx>
        <c:axId val="735284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7352"/>
        <c:crosses val="autoZero"/>
        <c:auto val="1"/>
        <c:lblAlgn val="ctr"/>
        <c:lblOffset val="100"/>
        <c:noMultiLvlLbl val="0"/>
      </c:catAx>
      <c:valAx>
        <c:axId val="735287352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4072"/>
        <c:crosses val="autoZero"/>
        <c:crossBetween val="between"/>
        <c:minorUnit val="10"/>
      </c:valAx>
      <c:spPr>
        <a:solidFill>
          <a:sysClr val="window" lastClr="FFFFFF"/>
        </a:solidFill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pattFill prst="wdDnDiag">
                <a:fgClr>
                  <a:srgbClr val="FF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02-493C-ABF4-569AE4C221CB}"/>
              </c:ext>
            </c:extLst>
          </c:dPt>
          <c:dPt>
            <c:idx val="1"/>
            <c:bubble3D val="0"/>
            <c:spPr>
              <a:pattFill prst="smGrid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02-493C-ABF4-569AE4C221CB}"/>
              </c:ext>
            </c:extLst>
          </c:dPt>
          <c:dPt>
            <c:idx val="2"/>
            <c:bubble3D val="0"/>
            <c:spPr>
              <a:pattFill prst="lgCheck">
                <a:fgClr>
                  <a:srgbClr val="0070C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02-493C-ABF4-569AE4C221CB}"/>
              </c:ext>
            </c:extLst>
          </c:dPt>
          <c:dPt>
            <c:idx val="3"/>
            <c:bubble3D val="0"/>
            <c:spPr>
              <a:pattFill prst="dkHorz">
                <a:fgClr>
                  <a:srgbClr val="92D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202-493C-ABF4-569AE4C221CB}"/>
              </c:ext>
            </c:extLst>
          </c:dPt>
          <c:dPt>
            <c:idx val="4"/>
            <c:bubble3D val="0"/>
            <c:spPr>
              <a:pattFill prst="wdUpDiag">
                <a:fgClr>
                  <a:srgbClr val="C0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202-493C-ABF4-569AE4C221CB}"/>
              </c:ext>
            </c:extLst>
          </c:dPt>
          <c:dPt>
            <c:idx val="5"/>
            <c:bubble3D val="0"/>
            <c:spPr>
              <a:pattFill prst="openDmnd">
                <a:fgClr>
                  <a:schemeClr val="accent4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202-493C-ABF4-569AE4C221CB}"/>
              </c:ext>
            </c:extLst>
          </c:dPt>
          <c:dPt>
            <c:idx val="6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202-493C-ABF4-569AE4C221C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7CDA7B2-413F-4E77-899C-AA96BF471C2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A050698-4639-4FB5-B6DD-952475C4879C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202-493C-ABF4-569AE4C221CB}"/>
                </c:ext>
              </c:extLst>
            </c:dLbl>
            <c:dLbl>
              <c:idx val="1"/>
              <c:layout>
                <c:manualLayout>
                  <c:x val="-1.1761039205619787E-6"/>
                  <c:y val="-2.5572657981829511E-3"/>
                </c:manualLayout>
              </c:layout>
              <c:tx>
                <c:rich>
                  <a:bodyPr/>
                  <a:lstStyle/>
                  <a:p>
                    <a:fld id="{D68C86B2-D2EB-4FAB-AA1C-76233D25737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1A73EF-8A11-4E94-AE70-C4FF1361563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202-493C-ABF4-569AE4C221CB}"/>
                </c:ext>
              </c:extLst>
            </c:dLbl>
            <c:dLbl>
              <c:idx val="2"/>
              <c:layout>
                <c:manualLayout>
                  <c:x val="-8.5396905670585155E-3"/>
                  <c:y val="4.100072883284929E-2"/>
                </c:manualLayout>
              </c:layout>
              <c:tx>
                <c:rich>
                  <a:bodyPr/>
                  <a:lstStyle/>
                  <a:p>
                    <a:fld id="{7AAF34C2-65F3-4908-A127-8CBF745FC76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8A4451-4594-45F8-8425-F5A999770AE3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202-493C-ABF4-569AE4C221CB}"/>
                </c:ext>
              </c:extLst>
            </c:dLbl>
            <c:dLbl>
              <c:idx val="3"/>
              <c:layout>
                <c:manualLayout>
                  <c:x val="-4.4792421858395409E-2"/>
                  <c:y val="-5.1143299828527236E-3"/>
                </c:manualLayout>
              </c:layout>
              <c:tx>
                <c:rich>
                  <a:bodyPr/>
                  <a:lstStyle/>
                  <a:p>
                    <a:fld id="{533AA94F-9936-45FC-884E-257278D0D8E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33E34B-1CE1-4EFC-B631-7FF20EC7F70E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202-493C-ABF4-569AE4C221CB}"/>
                </c:ext>
              </c:extLst>
            </c:dLbl>
            <c:dLbl>
              <c:idx val="4"/>
              <c:layout>
                <c:manualLayout>
                  <c:x val="-6.3980053277507597E-3"/>
                  <c:y val="-0.1075930673177439"/>
                </c:manualLayout>
              </c:layout>
              <c:tx>
                <c:rich>
                  <a:bodyPr/>
                  <a:lstStyle/>
                  <a:p>
                    <a:fld id="{1994B475-41BC-45C8-A85B-4EDAE1E9CF3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63B49D98-C5C9-4560-9F91-FEE43B8189F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202-493C-ABF4-569AE4C221CB}"/>
                </c:ext>
              </c:extLst>
            </c:dLbl>
            <c:dLbl>
              <c:idx val="5"/>
              <c:layout>
                <c:manualLayout>
                  <c:x val="2.1337885415555319E-3"/>
                  <c:y val="-7.6814748431699121E-3"/>
                </c:manualLayout>
              </c:layout>
              <c:tx>
                <c:rich>
                  <a:bodyPr/>
                  <a:lstStyle/>
                  <a:p>
                    <a:fld id="{50412A29-6436-4B5B-AC30-9D4DC3B51F1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5F0921A5-FA4A-4B1D-A28E-485427AE0007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202-493C-ABF4-569AE4C221C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65AEF95-21B5-45EE-A56C-CF313989D9B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DC47749-F271-41C8-8F13-C349830FE47A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C202-493C-ABF4-569AE4C221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'問10-2'!$N$4:$N$10</c:f>
              <c:strCache>
                <c:ptCount val="7"/>
                <c:pt idx="0">
                  <c:v>配偶者・パートナーとの同居</c:v>
                </c:pt>
                <c:pt idx="1">
                  <c:v>１人目の
子どもの誕生</c:v>
                </c:pt>
                <c:pt idx="2">
                  <c:v>２人目以降の
子どもの誕生</c:v>
                </c:pt>
                <c:pt idx="3">
                  <c:v>子どもの
小学校入学</c:v>
                </c:pt>
                <c:pt idx="4">
                  <c:v>子どもの中学校
以上の進学</c:v>
                </c:pt>
                <c:pt idx="5">
                  <c:v>その他</c:v>
                </c:pt>
                <c:pt idx="6">
                  <c:v>（無効回答）</c:v>
                </c:pt>
              </c:strCache>
            </c:strRef>
          </c:cat>
          <c:val>
            <c:numRef>
              <c:f>'問10-2'!$P$4:$P$10</c:f>
              <c:numCache>
                <c:formatCode>0.0"%"</c:formatCode>
                <c:ptCount val="7"/>
                <c:pt idx="0">
                  <c:v>52.224824355971897</c:v>
                </c:pt>
                <c:pt idx="1">
                  <c:v>17.56440281030445</c:v>
                </c:pt>
                <c:pt idx="2">
                  <c:v>6.557377049180328</c:v>
                </c:pt>
                <c:pt idx="3">
                  <c:v>1.873536299765808</c:v>
                </c:pt>
                <c:pt idx="4">
                  <c:v>1.1709601873536299</c:v>
                </c:pt>
                <c:pt idx="5">
                  <c:v>20.374707259953162</c:v>
                </c:pt>
                <c:pt idx="6">
                  <c:v>0.23419203747072601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202-493C-ABF4-569AE4C22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24365657799681"/>
          <c:y val="0.19457687623742215"/>
          <c:w val="0.74267532727307128"/>
          <c:h val="0.7775790693823481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'問10-2同居人'!$T$5</c:f>
              <c:strCache>
                <c:ptCount val="1"/>
                <c:pt idx="0">
                  <c:v>配偶者・
パートナー
との同居</c:v>
                </c:pt>
              </c:strCache>
            </c:strRef>
          </c:tx>
          <c:spPr>
            <a:pattFill prst="wdDnDiag">
              <a:fgClr>
                <a:srgbClr val="FF0000"/>
              </a:fgClr>
              <a:bgClr>
                <a:schemeClr val="bg1"/>
              </a:bgClr>
            </a:patt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'問10-2同居人'!$S$6:$S$13</c:f>
              <c:strCache>
                <c:ptCount val="8"/>
                <c:pt idx="0">
                  <c:v>配偶者(n=316)</c:v>
                </c:pt>
                <c:pt idx="1">
                  <c:v>０歳～２歳の子ども
             (n=43)</c:v>
                </c:pt>
                <c:pt idx="2">
                  <c:v>３歳～５歳の子ども
             (n=35)</c:v>
                </c:pt>
                <c:pt idx="3">
                  <c:v>小・中学生の子ども
             (n=78)</c:v>
                </c:pt>
                <c:pt idx="4">
                  <c:v>高校生世代～64歳の
家族・同居人(n=135)</c:v>
                </c:pt>
                <c:pt idx="5">
                  <c:v>      65歳～74歳の
家族・同居人(n=18)</c:v>
                </c:pt>
                <c:pt idx="6">
                  <c:v>75歳以上の家族・同居人
                     (n=22)</c:v>
                </c:pt>
                <c:pt idx="7">
                  <c:v>家族・同居人はいない
                 (n=34)</c:v>
                </c:pt>
              </c:strCache>
            </c:strRef>
          </c:cat>
          <c:val>
            <c:numRef>
              <c:f>'問10-2同居人'!$T$6:$T$13</c:f>
              <c:numCache>
                <c:formatCode>0.0</c:formatCode>
                <c:ptCount val="8"/>
                <c:pt idx="0">
                  <c:v>57.594936708860757</c:v>
                </c:pt>
                <c:pt idx="1">
                  <c:v>46.511627906976742</c:v>
                </c:pt>
                <c:pt idx="2">
                  <c:v>37.142857142857146</c:v>
                </c:pt>
                <c:pt idx="3">
                  <c:v>52.564102564102569</c:v>
                </c:pt>
                <c:pt idx="4">
                  <c:v>46.666666666666664</c:v>
                </c:pt>
                <c:pt idx="5">
                  <c:v>27.777777777777779</c:v>
                </c:pt>
                <c:pt idx="6">
                  <c:v>31.818181818181817</c:v>
                </c:pt>
                <c:pt idx="7">
                  <c:v>32.352941176470587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0-4597-9AFF-3CA456EFE0F8}"/>
            </c:ext>
          </c:extLst>
        </c:ser>
        <c:ser>
          <c:idx val="1"/>
          <c:order val="1"/>
          <c:tx>
            <c:strRef>
              <c:f>'問10-2同居人'!$U$5</c:f>
              <c:strCache>
                <c:ptCount val="1"/>
                <c:pt idx="0">
                  <c:v>１人目の
子どもの誕生</c:v>
                </c:pt>
              </c:strCache>
            </c:strRef>
          </c:tx>
          <c:spPr>
            <a:pattFill prst="smGrid">
              <a:fgClr>
                <a:srgbClr val="FFC000"/>
              </a:fgClr>
              <a:bgClr>
                <a:schemeClr val="bg1"/>
              </a:bgClr>
            </a:pattFill>
            <a:ln w="9525">
              <a:solidFill>
                <a:schemeClr val="tx1"/>
              </a:solidFill>
            </a:ln>
            <a:effectLst/>
          </c:spPr>
          <c:invertIfNegative val="0"/>
          <c:dLbls>
            <c:dLbl>
              <c:idx val="5"/>
              <c:layout>
                <c:manualLayout>
                  <c:x val="-9.8800282286520824E-3"/>
                  <c:y val="-4.78227227666707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80-4597-9AFF-3CA456EFE0F8}"/>
                </c:ext>
              </c:extLst>
            </c:dLbl>
            <c:dLbl>
              <c:idx val="7"/>
              <c:layout>
                <c:manualLayout>
                  <c:x val="-1.2690890702882323E-2"/>
                  <c:y val="5.5786854050990304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80-4597-9AFF-3CA456EFE0F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'問10-2同居人'!$S$6:$S$13</c:f>
              <c:strCache>
                <c:ptCount val="8"/>
                <c:pt idx="0">
                  <c:v>配偶者(n=316)</c:v>
                </c:pt>
                <c:pt idx="1">
                  <c:v>０歳～２歳の子ども
             (n=43)</c:v>
                </c:pt>
                <c:pt idx="2">
                  <c:v>３歳～５歳の子ども
             (n=35)</c:v>
                </c:pt>
                <c:pt idx="3">
                  <c:v>小・中学生の子ども
             (n=78)</c:v>
                </c:pt>
                <c:pt idx="4">
                  <c:v>高校生世代～64歳の
家族・同居人(n=135)</c:v>
                </c:pt>
                <c:pt idx="5">
                  <c:v>      65歳～74歳の
家族・同居人(n=18)</c:v>
                </c:pt>
                <c:pt idx="6">
                  <c:v>75歳以上の家族・同居人
                     (n=22)</c:v>
                </c:pt>
                <c:pt idx="7">
                  <c:v>家族・同居人はいない
                 (n=34)</c:v>
                </c:pt>
              </c:strCache>
            </c:strRef>
          </c:cat>
          <c:val>
            <c:numRef>
              <c:f>'問10-2同居人'!$U$6:$U$13</c:f>
              <c:numCache>
                <c:formatCode>0.0</c:formatCode>
                <c:ptCount val="8"/>
                <c:pt idx="0">
                  <c:v>21.518987341772153</c:v>
                </c:pt>
                <c:pt idx="1">
                  <c:v>41.860465116279073</c:v>
                </c:pt>
                <c:pt idx="2">
                  <c:v>37.142857142857146</c:v>
                </c:pt>
                <c:pt idx="3">
                  <c:v>25.641025641025639</c:v>
                </c:pt>
                <c:pt idx="4">
                  <c:v>17.777777777777779</c:v>
                </c:pt>
                <c:pt idx="5">
                  <c:v>5.5555555555555554</c:v>
                </c:pt>
                <c:pt idx="6">
                  <c:v>4.5454545454545459</c:v>
                </c:pt>
                <c:pt idx="7">
                  <c:v>5.8823529411764701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80-4597-9AFF-3CA456EFE0F8}"/>
            </c:ext>
          </c:extLst>
        </c:ser>
        <c:ser>
          <c:idx val="2"/>
          <c:order val="2"/>
          <c:tx>
            <c:strRef>
              <c:f>'問10-2同居人'!$V$5</c:f>
              <c:strCache>
                <c:ptCount val="1"/>
                <c:pt idx="0">
                  <c:v>２人目以降の
子どもの誕生</c:v>
                </c:pt>
              </c:strCache>
            </c:strRef>
          </c:tx>
          <c:spPr>
            <a:pattFill prst="lgCheck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1.7654799148694982E-2"/>
                  <c:y val="6.9733567563737874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80-4597-9AFF-3CA456EFE0F8}"/>
                </c:ext>
              </c:extLst>
            </c:dLbl>
            <c:dLbl>
              <c:idx val="6"/>
              <c:layout>
                <c:manualLayout>
                  <c:x val="-1.411432604093154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380-4597-9AFF-3CA456EFE0F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'問10-2同居人'!$S$6:$S$13</c:f>
              <c:strCache>
                <c:ptCount val="8"/>
                <c:pt idx="0">
                  <c:v>配偶者(n=316)</c:v>
                </c:pt>
                <c:pt idx="1">
                  <c:v>０歳～２歳の子ども
             (n=43)</c:v>
                </c:pt>
                <c:pt idx="2">
                  <c:v>３歳～５歳の子ども
             (n=35)</c:v>
                </c:pt>
                <c:pt idx="3">
                  <c:v>小・中学生の子ども
             (n=78)</c:v>
                </c:pt>
                <c:pt idx="4">
                  <c:v>高校生世代～64歳の
家族・同居人(n=135)</c:v>
                </c:pt>
                <c:pt idx="5">
                  <c:v>      65歳～74歳の
家族・同居人(n=18)</c:v>
                </c:pt>
                <c:pt idx="6">
                  <c:v>75歳以上の家族・同居人
                     (n=22)</c:v>
                </c:pt>
                <c:pt idx="7">
                  <c:v>家族・同居人はいない
                 (n=34)</c:v>
                </c:pt>
              </c:strCache>
            </c:strRef>
          </c:cat>
          <c:val>
            <c:numRef>
              <c:f>'問10-2同居人'!$V$6:$V$13</c:f>
              <c:numCache>
                <c:formatCode>0.0</c:formatCode>
                <c:ptCount val="8"/>
                <c:pt idx="0">
                  <c:v>5.6962025316455698</c:v>
                </c:pt>
                <c:pt idx="1">
                  <c:v>6.9767441860465116</c:v>
                </c:pt>
                <c:pt idx="2">
                  <c:v>17.142857142857142</c:v>
                </c:pt>
                <c:pt idx="3">
                  <c:v>11.538461538461538</c:v>
                </c:pt>
                <c:pt idx="4">
                  <c:v>8.1481481481481488</c:v>
                </c:pt>
                <c:pt idx="5">
                  <c:v>5.5555555555555554</c:v>
                </c:pt>
                <c:pt idx="6">
                  <c:v>9.0909090909090917</c:v>
                </c:pt>
                <c:pt idx="7">
                  <c:v>5.8823529411764701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80-4597-9AFF-3CA456EFE0F8}"/>
            </c:ext>
          </c:extLst>
        </c:ser>
        <c:ser>
          <c:idx val="3"/>
          <c:order val="3"/>
          <c:tx>
            <c:strRef>
              <c:f>'問10-2同居人'!$W$5</c:f>
              <c:strCache>
                <c:ptCount val="1"/>
                <c:pt idx="0">
                  <c:v>子どもの
小学校入学</c:v>
                </c:pt>
              </c:strCache>
            </c:strRef>
          </c:tx>
          <c:spPr>
            <a:pattFill prst="dkHorz">
              <a:fgClr>
                <a:srgbClr val="92D05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4114326040932581E-3"/>
                  <c:y val="2.656862870891925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80-4597-9AFF-3CA456EFE0F8}"/>
                </c:ext>
              </c:extLst>
            </c:dLbl>
            <c:dLbl>
              <c:idx val="1"/>
              <c:layout>
                <c:manualLayout>
                  <c:x val="-7.3932062303080151E-2"/>
                  <c:y val="-4.26405424267393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80-4597-9AFF-3CA456EFE0F8}"/>
                </c:ext>
              </c:extLst>
            </c:dLbl>
            <c:dLbl>
              <c:idx val="2"/>
              <c:layout>
                <c:manualLayout>
                  <c:x val="-6.3514467184192991E-3"/>
                  <c:y val="-4.8912100559151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80-4597-9AFF-3CA456EFE0F8}"/>
                </c:ext>
              </c:extLst>
            </c:dLbl>
            <c:dLbl>
              <c:idx val="3"/>
              <c:layout>
                <c:manualLayout>
                  <c:x val="-8.4685956245589278E-3"/>
                  <c:y val="-4.95938159156546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80-4597-9AFF-3CA456EFE0F8}"/>
                </c:ext>
              </c:extLst>
            </c:dLbl>
            <c:dLbl>
              <c:idx val="4"/>
              <c:layout>
                <c:manualLayout>
                  <c:x val="-1.0350386194805245E-16"/>
                  <c:y val="1.06273956967136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80-4597-9AFF-3CA456EFE0F8}"/>
                </c:ext>
              </c:extLst>
            </c:dLbl>
            <c:dLbl>
              <c:idx val="5"/>
              <c:layout>
                <c:manualLayout>
                  <c:x val="-1.9820514672786581E-2"/>
                  <c:y val="-4.78227227666707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80-4597-9AFF-3CA456EFE0F8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380-4597-9AFF-3CA456EFE0F8}"/>
                </c:ext>
              </c:extLst>
            </c:dLbl>
            <c:dLbl>
              <c:idx val="7"/>
              <c:layout>
                <c:manualLayout>
                  <c:x val="4.020915875282703E-3"/>
                  <c:y val="-5.138373712788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380-4597-9AFF-3CA456EFE0F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'問10-2同居人'!$S$6:$S$13</c:f>
              <c:strCache>
                <c:ptCount val="8"/>
                <c:pt idx="0">
                  <c:v>配偶者(n=316)</c:v>
                </c:pt>
                <c:pt idx="1">
                  <c:v>０歳～２歳の子ども
             (n=43)</c:v>
                </c:pt>
                <c:pt idx="2">
                  <c:v>３歳～５歳の子ども
             (n=35)</c:v>
                </c:pt>
                <c:pt idx="3">
                  <c:v>小・中学生の子ども
             (n=78)</c:v>
                </c:pt>
                <c:pt idx="4">
                  <c:v>高校生世代～64歳の
家族・同居人(n=135)</c:v>
                </c:pt>
                <c:pt idx="5">
                  <c:v>      65歳～74歳の
家族・同居人(n=18)</c:v>
                </c:pt>
                <c:pt idx="6">
                  <c:v>75歳以上の家族・同居人
                     (n=22)</c:v>
                </c:pt>
                <c:pt idx="7">
                  <c:v>家族・同居人はいない
                 (n=34)</c:v>
                </c:pt>
              </c:strCache>
            </c:strRef>
          </c:cat>
          <c:val>
            <c:numRef>
              <c:f>'問10-2同居人'!$W$6:$W$13</c:f>
              <c:numCache>
                <c:formatCode>0.0</c:formatCode>
                <c:ptCount val="8"/>
                <c:pt idx="0">
                  <c:v>1.89873417721519</c:v>
                </c:pt>
                <c:pt idx="1">
                  <c:v>0</c:v>
                </c:pt>
                <c:pt idx="2">
                  <c:v>2.8571428571428572</c:v>
                </c:pt>
                <c:pt idx="3">
                  <c:v>2.5641025641025639</c:v>
                </c:pt>
                <c:pt idx="4">
                  <c:v>2.9629629629629632</c:v>
                </c:pt>
                <c:pt idx="5">
                  <c:v>0</c:v>
                </c:pt>
                <c:pt idx="6">
                  <c:v>0</c:v>
                </c:pt>
                <c:pt idx="7">
                  <c:v>2.9411764705882351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380-4597-9AFF-3CA456EFE0F8}"/>
            </c:ext>
          </c:extLst>
        </c:ser>
        <c:ser>
          <c:idx val="4"/>
          <c:order val="4"/>
          <c:tx>
            <c:strRef>
              <c:f>'問10-2同居人'!$X$5</c:f>
              <c:strCache>
                <c:ptCount val="1"/>
                <c:pt idx="0">
                  <c:v>子どもの
中学校以上
の進学</c:v>
                </c:pt>
              </c:strCache>
            </c:strRef>
          </c:tx>
          <c:spPr>
            <a:pattFill prst="wdUpDiag">
              <a:fgClr>
                <a:srgbClr val="C000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3819147694752693E-2"/>
                  <c:y val="-1.173811196086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380-4597-9AFF-3CA456EFE0F8}"/>
                </c:ext>
              </c:extLst>
            </c:dLbl>
            <c:dLbl>
              <c:idx val="1"/>
              <c:layout>
                <c:manualLayout>
                  <c:x val="-3.5220466884123815E-2"/>
                  <c:y val="-5.41292871500002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380-4597-9AFF-3CA456EFE0F8}"/>
                </c:ext>
              </c:extLst>
            </c:dLbl>
            <c:dLbl>
              <c:idx val="2"/>
              <c:layout>
                <c:manualLayout>
                  <c:x val="2.6078940203046248E-2"/>
                  <c:y val="-4.88172629072649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380-4597-9AFF-3CA456EFE0F8}"/>
                </c:ext>
              </c:extLst>
            </c:dLbl>
            <c:dLbl>
              <c:idx val="3"/>
              <c:layout>
                <c:manualLayout>
                  <c:x val="2.0750504281530795E-2"/>
                  <c:y val="-4.88187970457512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380-4597-9AFF-3CA456EFE0F8}"/>
                </c:ext>
              </c:extLst>
            </c:dLbl>
            <c:dLbl>
              <c:idx val="4"/>
              <c:layout>
                <c:manualLayout>
                  <c:x val="1.1291460832745237E-2"/>
                  <c:y val="-1.23984888456974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380-4597-9AFF-3CA456EFE0F8}"/>
                </c:ext>
              </c:extLst>
            </c:dLbl>
            <c:dLbl>
              <c:idx val="5"/>
              <c:layout>
                <c:manualLayout>
                  <c:x val="1.8474874832600758E-2"/>
                  <c:y val="-4.73702913803173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380-4597-9AFF-3CA456EFE0F8}"/>
                </c:ext>
              </c:extLst>
            </c:dLbl>
            <c:dLbl>
              <c:idx val="6"/>
              <c:layout>
                <c:manualLayout>
                  <c:x val="7.5270478275607225E-3"/>
                  <c:y val="-4.88186575786161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380-4597-9AFF-3CA456EFE0F8}"/>
                </c:ext>
              </c:extLst>
            </c:dLbl>
            <c:dLbl>
              <c:idx val="7"/>
              <c:layout>
                <c:manualLayout>
                  <c:x val="5.0833912168882806E-2"/>
                  <c:y val="-5.23598676066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380-4597-9AFF-3CA456EFE0F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'問10-2同居人'!$S$6:$S$13</c:f>
              <c:strCache>
                <c:ptCount val="8"/>
                <c:pt idx="0">
                  <c:v>配偶者(n=316)</c:v>
                </c:pt>
                <c:pt idx="1">
                  <c:v>０歳～２歳の子ども
             (n=43)</c:v>
                </c:pt>
                <c:pt idx="2">
                  <c:v>３歳～５歳の子ども
             (n=35)</c:v>
                </c:pt>
                <c:pt idx="3">
                  <c:v>小・中学生の子ども
             (n=78)</c:v>
                </c:pt>
                <c:pt idx="4">
                  <c:v>高校生世代～64歳の
家族・同居人(n=135)</c:v>
                </c:pt>
                <c:pt idx="5">
                  <c:v>      65歳～74歳の
家族・同居人(n=18)</c:v>
                </c:pt>
                <c:pt idx="6">
                  <c:v>75歳以上の家族・同居人
                     (n=22)</c:v>
                </c:pt>
                <c:pt idx="7">
                  <c:v>家族・同居人はいない
                 (n=34)</c:v>
                </c:pt>
              </c:strCache>
            </c:strRef>
          </c:cat>
          <c:val>
            <c:numRef>
              <c:f>'問10-2同居人'!$X$6:$X$13</c:f>
              <c:numCache>
                <c:formatCode>0.0</c:formatCode>
                <c:ptCount val="8"/>
                <c:pt idx="0">
                  <c:v>0.949367088607595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2.9629629629629632</c:v>
                </c:pt>
                <c:pt idx="5">
                  <c:v>0</c:v>
                </c:pt>
                <c:pt idx="6">
                  <c:v>4.5454545454545459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380-4597-9AFF-3CA456EFE0F8}"/>
            </c:ext>
          </c:extLst>
        </c:ser>
        <c:ser>
          <c:idx val="5"/>
          <c:order val="5"/>
          <c:tx>
            <c:strRef>
              <c:f>'問10-2同居人'!$Y$5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openDmnd">
              <a:fgClr>
                <a:schemeClr val="accent4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2791187374693383E-2"/>
                  <c:y val="1.77137208325406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380-4597-9AFF-3CA456EFE0F8}"/>
                </c:ext>
              </c:extLst>
            </c:dLbl>
            <c:dLbl>
              <c:idx val="1"/>
              <c:layout>
                <c:manualLayout>
                  <c:x val="1.3058872423093766E-2"/>
                  <c:y val="-4.8167624991841171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8-7380-4597-9AFF-3CA456EFE0F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'問10-2同居人'!$S$6:$S$13</c:f>
              <c:strCache>
                <c:ptCount val="8"/>
                <c:pt idx="0">
                  <c:v>配偶者(n=316)</c:v>
                </c:pt>
                <c:pt idx="1">
                  <c:v>０歳～２歳の子ども
             (n=43)</c:v>
                </c:pt>
                <c:pt idx="2">
                  <c:v>３歳～５歳の子ども
             (n=35)</c:v>
                </c:pt>
                <c:pt idx="3">
                  <c:v>小・中学生の子ども
             (n=78)</c:v>
                </c:pt>
                <c:pt idx="4">
                  <c:v>高校生世代～64歳の
家族・同居人(n=135)</c:v>
                </c:pt>
                <c:pt idx="5">
                  <c:v>      65歳～74歳の
家族・同居人(n=18)</c:v>
                </c:pt>
                <c:pt idx="6">
                  <c:v>75歳以上の家族・同居人
                     (n=22)</c:v>
                </c:pt>
                <c:pt idx="7">
                  <c:v>家族・同居人はいない
                 (n=34)</c:v>
                </c:pt>
              </c:strCache>
            </c:strRef>
          </c:cat>
          <c:val>
            <c:numRef>
              <c:f>'問10-2同居人'!$Y$6:$Y$13</c:f>
              <c:numCache>
                <c:formatCode>0.0</c:formatCode>
                <c:ptCount val="8"/>
                <c:pt idx="0">
                  <c:v>12.341772151898734</c:v>
                </c:pt>
                <c:pt idx="1">
                  <c:v>4.6511627906976747</c:v>
                </c:pt>
                <c:pt idx="2">
                  <c:v>5.7142857142857144</c:v>
                </c:pt>
                <c:pt idx="3">
                  <c:v>7.6923076923076925</c:v>
                </c:pt>
                <c:pt idx="4">
                  <c:v>20.74074074074074</c:v>
                </c:pt>
                <c:pt idx="5">
                  <c:v>61.111111111111114</c:v>
                </c:pt>
                <c:pt idx="6">
                  <c:v>50</c:v>
                </c:pt>
                <c:pt idx="7">
                  <c:v>52.941176470588239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380-4597-9AFF-3CA456EFE0F8}"/>
            </c:ext>
          </c:extLst>
        </c:ser>
        <c:ser>
          <c:idx val="6"/>
          <c:order val="6"/>
          <c:tx>
            <c:strRef>
              <c:f>'問10-2同居人'!$Z$5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ysClr val="window" lastClr="FFFFFF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3.4141040552715184E-2"/>
                  <c:y val="-3.540233758075779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A-7380-4597-9AFF-3CA456EFE0F8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380-4597-9AFF-3CA456EFE0F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380-4597-9AFF-3CA456EFE0F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'問10-2同居人'!$S$6:$S$13</c:f>
              <c:strCache>
                <c:ptCount val="8"/>
                <c:pt idx="0">
                  <c:v>配偶者(n=316)</c:v>
                </c:pt>
                <c:pt idx="1">
                  <c:v>０歳～２歳の子ども
             (n=43)</c:v>
                </c:pt>
                <c:pt idx="2">
                  <c:v>３歳～５歳の子ども
             (n=35)</c:v>
                </c:pt>
                <c:pt idx="3">
                  <c:v>小・中学生の子ども
             (n=78)</c:v>
                </c:pt>
                <c:pt idx="4">
                  <c:v>高校生世代～64歳の
家族・同居人(n=135)</c:v>
                </c:pt>
                <c:pt idx="5">
                  <c:v>      65歳～74歳の
家族・同居人(n=18)</c:v>
                </c:pt>
                <c:pt idx="6">
                  <c:v>75歳以上の家族・同居人
                     (n=22)</c:v>
                </c:pt>
                <c:pt idx="7">
                  <c:v>家族・同居人はいない
                 (n=34)</c:v>
                </c:pt>
              </c:strCache>
            </c:strRef>
          </c:cat>
          <c:val>
            <c:numRef>
              <c:f>'問10-2同居人'!$Z$6:$Z$13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0.74074074074074081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380-4597-9AFF-3CA456EFE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02947215524813E-2"/>
          <c:y val="0.1162176439513999"/>
          <c:w val="0.91835227743022441"/>
          <c:h val="0.7675647120972002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'問10-2同居人'!$T$5</c:f>
              <c:strCache>
                <c:ptCount val="1"/>
                <c:pt idx="0">
                  <c:v>配偶者・
パートナー
との同居</c:v>
                </c:pt>
              </c:strCache>
            </c:strRef>
          </c:tx>
          <c:spPr>
            <a:pattFill prst="wdDnDiag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rgbClr val="FF0000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D6-4B96-B304-A6507FBC5B2F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F9D6-4B96-B304-A6507FBC5B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'問10-2同居人'!$S$4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'問10-2同居人'!$T$4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D6-4B96-B304-A6507FBC5B2F}"/>
            </c:ext>
          </c:extLst>
        </c:ser>
        <c:ser>
          <c:idx val="1"/>
          <c:order val="1"/>
          <c:tx>
            <c:strRef>
              <c:f>'問10-2同居人'!$U$5</c:f>
              <c:strCache>
                <c:ptCount val="1"/>
                <c:pt idx="0">
                  <c:v>１人目の
子どもの誕生</c:v>
                </c:pt>
              </c:strCache>
            </c:strRef>
          </c:tx>
          <c:spPr>
            <a:pattFill prst="smGrid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'問10-2同居人'!$S$4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'問10-2同居人'!$U$4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D6-4B96-B304-A6507FBC5B2F}"/>
            </c:ext>
          </c:extLst>
        </c:ser>
        <c:ser>
          <c:idx val="2"/>
          <c:order val="2"/>
          <c:tx>
            <c:strRef>
              <c:f>'問10-2同居人'!$V$5</c:f>
              <c:strCache>
                <c:ptCount val="1"/>
                <c:pt idx="0">
                  <c:v>２人目以降の
子どもの誕生</c:v>
                </c:pt>
              </c:strCache>
            </c:strRef>
          </c:tx>
          <c:spPr>
            <a:pattFill prst="lgCheck">
              <a:fgClr>
                <a:srgbClr val="0070C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'問10-2同居人'!$S$4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'問10-2同居人'!$V$4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D6-4B96-B304-A6507FBC5B2F}"/>
            </c:ext>
          </c:extLst>
        </c:ser>
        <c:ser>
          <c:idx val="3"/>
          <c:order val="3"/>
          <c:tx>
            <c:strRef>
              <c:f>'問10-2同居人'!$W$5</c:f>
              <c:strCache>
                <c:ptCount val="1"/>
                <c:pt idx="0">
                  <c:v>子どもの
小学校入学</c:v>
                </c:pt>
              </c:strCache>
            </c:strRef>
          </c:tx>
          <c:spPr>
            <a:pattFill prst="dkHorz">
              <a:fgClr>
                <a:srgbClr val="92D05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'問10-2同居人'!$S$4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'問10-2同居人'!$W$4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D6-4B96-B304-A6507FBC5B2F}"/>
            </c:ext>
          </c:extLst>
        </c:ser>
        <c:ser>
          <c:idx val="4"/>
          <c:order val="4"/>
          <c:tx>
            <c:strRef>
              <c:f>'問10-2同居人'!$X$5</c:f>
              <c:strCache>
                <c:ptCount val="1"/>
                <c:pt idx="0">
                  <c:v>子どもの
中学校以上
の進学</c:v>
                </c:pt>
              </c:strCache>
            </c:strRef>
          </c:tx>
          <c:spPr>
            <a:pattFill prst="wdUpDiag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'問10-2同居人'!$S$4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'問10-2同居人'!$X$4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D6-4B96-B304-A6507FBC5B2F}"/>
            </c:ext>
          </c:extLst>
        </c:ser>
        <c:ser>
          <c:idx val="5"/>
          <c:order val="5"/>
          <c:tx>
            <c:strRef>
              <c:f>'問10-2同居人'!$Y$5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openDmnd">
              <a:fgClr>
                <a:schemeClr val="accent4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'問10-2同居人'!$S$4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'問10-2同居人'!$Y$4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D6-4B96-B304-A6507FBC5B2F}"/>
            </c:ext>
          </c:extLst>
        </c:ser>
        <c:ser>
          <c:idx val="6"/>
          <c:order val="6"/>
          <c:tx>
            <c:strRef>
              <c:f>'問10-2同居人'!$Z$5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ysClr val="window" lastClr="FFFFFF"/>
            </a:solid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'問10-2同居人'!$S$4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'問10-2同居人'!$Z$4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D6-4B96-B304-A6507FBC5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19-4D77-B7D3-962497236AB2}"/>
              </c:ext>
            </c:extLst>
          </c:dPt>
          <c:dPt>
            <c:idx val="1"/>
            <c:bubble3D val="0"/>
            <c:spPr>
              <a:pattFill prst="pct20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919-4D77-B7D3-962497236AB2}"/>
              </c:ext>
            </c:extLst>
          </c:dPt>
          <c:dPt>
            <c:idx val="2"/>
            <c:bubble3D val="0"/>
            <c:spPr>
              <a:pattFill prst="smGri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919-4D77-B7D3-962497236AB2}"/>
              </c:ext>
            </c:extLst>
          </c:dPt>
          <c:dPt>
            <c:idx val="3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919-4D77-B7D3-962497236AB2}"/>
              </c:ext>
            </c:extLst>
          </c:dPt>
          <c:dPt>
            <c:idx val="4"/>
            <c:bubble3D val="0"/>
            <c:spPr>
              <a:pattFill prst="pct30">
                <a:fgClr>
                  <a:srgbClr val="00B0F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919-4D77-B7D3-962497236AB2}"/>
              </c:ext>
            </c:extLst>
          </c:dPt>
          <c:dPt>
            <c:idx val="5"/>
            <c:bubble3D val="0"/>
            <c:spPr>
              <a:pattFill prst="openDmnd">
                <a:fgClr>
                  <a:srgbClr val="FF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919-4D77-B7D3-962497236AB2}"/>
              </c:ext>
            </c:extLst>
          </c:dPt>
          <c:dPt>
            <c:idx val="6"/>
            <c:bubble3D val="0"/>
            <c:spPr>
              <a:pattFill prst="ltDnDiag">
                <a:fgClr>
                  <a:srgbClr val="00206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919-4D77-B7D3-962497236AB2}"/>
              </c:ext>
            </c:extLst>
          </c:dPt>
          <c:dPt>
            <c:idx val="7"/>
            <c:bubble3D val="0"/>
            <c:spPr>
              <a:pattFill prst="pct70">
                <a:fgClr>
                  <a:srgbClr val="ED7D31">
                    <a:lumMod val="50000"/>
                  </a:srgb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919-4D77-B7D3-962497236AB2}"/>
              </c:ext>
            </c:extLst>
          </c:dPt>
          <c:dPt>
            <c:idx val="8"/>
            <c:bubble3D val="0"/>
            <c:spPr>
              <a:pattFill prst="lgGrid">
                <a:fgClr>
                  <a:schemeClr val="accent6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919-4D77-B7D3-962497236AB2}"/>
              </c:ext>
            </c:extLst>
          </c:dPt>
          <c:dPt>
            <c:idx val="9"/>
            <c:bubble3D val="0"/>
            <c:spPr>
              <a:pattFill prst="pct40">
                <a:fgClr>
                  <a:srgbClr val="A5A5A5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919-4D77-B7D3-962497236AB2}"/>
              </c:ext>
            </c:extLst>
          </c:dPt>
          <c:dPt>
            <c:idx val="10"/>
            <c:bubble3D val="0"/>
            <c:spPr>
              <a:pattFill prst="diagBrick">
                <a:fgClr>
                  <a:srgbClr val="C0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919-4D77-B7D3-962497236AB2}"/>
              </c:ext>
            </c:extLst>
          </c:dPt>
          <c:dPt>
            <c:idx val="11"/>
            <c:bubble3D val="0"/>
            <c:spPr>
              <a:pattFill prst="lgCheck">
                <a:fgClr>
                  <a:schemeClr val="accent4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919-4D77-B7D3-962497236AB2}"/>
              </c:ext>
            </c:extLst>
          </c:dPt>
          <c:dPt>
            <c:idx val="12"/>
            <c:bubble3D val="0"/>
            <c:spPr>
              <a:pattFill prst="narHorz">
                <a:fgClr>
                  <a:srgbClr val="92D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919-4D77-B7D3-962497236AB2}"/>
              </c:ext>
            </c:extLst>
          </c:dPt>
          <c:dPt>
            <c:idx val="13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919-4D77-B7D3-962497236AB2}"/>
              </c:ext>
            </c:extLst>
          </c:dPt>
          <c:dLbls>
            <c:dLbl>
              <c:idx val="0"/>
              <c:layout>
                <c:manualLayout>
                  <c:x val="-1.7061207080400938E-2"/>
                  <c:y val="-9.7361004355623879E-2"/>
                </c:manualLayout>
              </c:layout>
              <c:tx>
                <c:rich>
                  <a:bodyPr/>
                  <a:lstStyle/>
                  <a:p>
                    <a:fld id="{57CDA7B2-413F-4E77-899C-AA96BF471C2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A050698-4639-4FB5-B6DD-952475C4879C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919-4D77-B7D3-962497236AB2}"/>
                </c:ext>
              </c:extLst>
            </c:dLbl>
            <c:dLbl>
              <c:idx val="1"/>
              <c:layout>
                <c:manualLayout>
                  <c:x val="4.2653017701002348E-2"/>
                  <c:y val="-5.8929028952088139E-2"/>
                </c:manualLayout>
              </c:layout>
              <c:tx>
                <c:rich>
                  <a:bodyPr/>
                  <a:lstStyle/>
                  <a:p>
                    <a:fld id="{D68C86B2-D2EB-4FAB-AA1C-76233D25737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1A73EF-8A11-4E94-AE70-C4FF1361563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919-4D77-B7D3-962497236AB2}"/>
                </c:ext>
              </c:extLst>
            </c:dLbl>
            <c:dLbl>
              <c:idx val="2"/>
              <c:layout>
                <c:manualLayout>
                  <c:x val="7.8908082746854263E-2"/>
                  <c:y val="-7.6863950807071479E-3"/>
                </c:manualLayout>
              </c:layout>
              <c:tx>
                <c:rich>
                  <a:bodyPr/>
                  <a:lstStyle/>
                  <a:p>
                    <a:fld id="{7AAF34C2-65F3-4908-A127-8CBF745FC76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8A4451-4594-45F8-8425-F5A999770AE3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919-4D77-B7D3-962497236AB2}"/>
                </c:ext>
              </c:extLst>
            </c:dLbl>
            <c:dLbl>
              <c:idx val="3"/>
              <c:layout>
                <c:manualLayout>
                  <c:x val="7.6775431861804064E-2"/>
                  <c:y val="3.8431975403535719E-2"/>
                </c:manualLayout>
              </c:layout>
              <c:tx>
                <c:rich>
                  <a:bodyPr/>
                  <a:lstStyle/>
                  <a:p>
                    <a:fld id="{533AA94F-9936-45FC-884E-257278D0D8E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33E34B-1CE1-4EFC-B631-7FF20EC7F70E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919-4D77-B7D3-962497236AB2}"/>
                </c:ext>
              </c:extLst>
            </c:dLbl>
            <c:dLbl>
              <c:idx val="4"/>
              <c:layout>
                <c:manualLayout>
                  <c:x val="5.9714224781403286E-2"/>
                  <c:y val="5.8929028952088139E-2"/>
                </c:manualLayout>
              </c:layout>
              <c:tx>
                <c:rich>
                  <a:bodyPr/>
                  <a:lstStyle/>
                  <a:p>
                    <a:fld id="{1994B475-41BC-45C8-A85B-4EDAE1E9CF3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63B49D98-C5C9-4560-9F91-FEE43B8189F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919-4D77-B7D3-962497236AB2}"/>
                </c:ext>
              </c:extLst>
            </c:dLbl>
            <c:dLbl>
              <c:idx val="5"/>
              <c:layout>
                <c:manualLayout>
                  <c:x val="1.7061207080400938E-2"/>
                  <c:y val="2.5621316935690495E-2"/>
                </c:manualLayout>
              </c:layout>
              <c:tx>
                <c:rich>
                  <a:bodyPr/>
                  <a:lstStyle/>
                  <a:p>
                    <a:fld id="{50412A29-6436-4B5B-AC30-9D4DC3B51F1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5F0921A5-FA4A-4B1D-A28E-485427AE0007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F919-4D77-B7D3-962497236AB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65AEF95-21B5-45EE-A56C-CF313989D9B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DC47749-F271-41C8-8F13-C349830FE47A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F919-4D77-B7D3-962497236AB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2602A01-9141-4C0B-BE1C-FB5253D64BD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C149D8-EF77-48BF-BC8B-E2DBA8BEED6F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F919-4D77-B7D3-962497236AB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12AFC05-3C41-49E5-92CF-C2BF1040EF91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BB04B430-8E61-4EE4-A364-9B7D56D22FE9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F919-4D77-B7D3-962497236AB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073BB26-761F-4EF1-B314-C3594501E60F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71D90683-9EEA-4CB4-B22D-6D24EFB9FB75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F919-4D77-B7D3-962497236AB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A50FD28-911E-4B69-8C10-A492E5241C7D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AE4BF364-3384-498E-A634-154B29BFB0D2}" type="VALUE">
                      <a:rPr lang="en-US" altLang="ja-JP" b="1" baseline="0"/>
                      <a:pPr/>
                      <a:t>[値]</a:t>
                    </a:fld>
                    <a:endParaRPr lang="ja-JP" alt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F919-4D77-B7D3-962497236AB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1AD9871-C2CF-4C6E-94C9-885AAC22D920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DBEAA2BC-262D-4446-8963-158568AF6C2B}" type="VALUE">
                      <a:rPr lang="en-US" altLang="ja-JP" b="1" baseline="0"/>
                      <a:pPr/>
                      <a:t>[値]</a:t>
                    </a:fld>
                    <a:endParaRPr lang="ja-JP" alt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F919-4D77-B7D3-962497236AB2}"/>
                </c:ext>
              </c:extLst>
            </c:dLbl>
            <c:dLbl>
              <c:idx val="12"/>
              <c:layout>
                <c:manualLayout>
                  <c:x val="-2.7724461505651526E-2"/>
                  <c:y val="2.0497053548552371E-2"/>
                </c:manualLayout>
              </c:layout>
              <c:tx>
                <c:rich>
                  <a:bodyPr/>
                  <a:lstStyle/>
                  <a:p>
                    <a:fld id="{A1213D51-667C-4BE3-9ACF-4267E5DD27B9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E03EA837-97A0-4610-ACFC-6AB99467F829}" type="VALUE">
                      <a:rPr lang="en-US" altLang="ja-JP" b="1" baseline="0"/>
                      <a:pPr/>
                      <a:t>[値]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F919-4D77-B7D3-962497236AB2}"/>
                </c:ext>
              </c:extLst>
            </c:dLbl>
            <c:dLbl>
              <c:idx val="13"/>
              <c:layout>
                <c:manualLayout>
                  <c:x val="-0.10236724248240563"/>
                  <c:y val="-4.0994107097104805E-2"/>
                </c:manualLayout>
              </c:layout>
              <c:tx>
                <c:rich>
                  <a:bodyPr/>
                  <a:lstStyle/>
                  <a:p>
                    <a:fld id="{11A00BE0-AB11-4589-B28C-86A1E6910B63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954BC27B-39F2-4675-BFF7-3A543A80EB3E}" type="VALUE">
                      <a:rPr lang="en-US" altLang="ja-JP" b="1" baseline="0"/>
                      <a:pPr/>
                      <a:t>[値]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F919-4D77-B7D3-962497236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問2!$N$4:$N$17</c:f>
              <c:strCache>
                <c:ptCount val="14"/>
                <c:pt idx="0">
                  <c:v>16～19歳</c:v>
                </c:pt>
                <c:pt idx="1">
                  <c:v>20～24歳</c:v>
                </c:pt>
                <c:pt idx="2">
                  <c:v>25～29歳</c:v>
                </c:pt>
                <c:pt idx="3">
                  <c:v>30～34歳</c:v>
                </c:pt>
                <c:pt idx="4">
                  <c:v>35～39歳</c:v>
                </c:pt>
                <c:pt idx="5">
                  <c:v>40～44歳</c:v>
                </c:pt>
                <c:pt idx="6">
                  <c:v>45～49歳</c:v>
                </c:pt>
                <c:pt idx="7">
                  <c:v>50～54歳</c:v>
                </c:pt>
                <c:pt idx="8">
                  <c:v>55～59歳</c:v>
                </c:pt>
                <c:pt idx="9">
                  <c:v>60～64歳</c:v>
                </c:pt>
                <c:pt idx="10">
                  <c:v>65～69歳</c:v>
                </c:pt>
                <c:pt idx="11">
                  <c:v>70～74歳</c:v>
                </c:pt>
                <c:pt idx="12">
                  <c:v>75歳以上</c:v>
                </c:pt>
                <c:pt idx="13">
                  <c:v>（無効回答）</c:v>
                </c:pt>
              </c:strCache>
            </c:strRef>
          </c:cat>
          <c:val>
            <c:numRef>
              <c:f>問2!$P$4:$P$17</c:f>
              <c:numCache>
                <c:formatCode>0.0"%"</c:formatCode>
                <c:ptCount val="14"/>
                <c:pt idx="0">
                  <c:v>2.1897810218978102</c:v>
                </c:pt>
                <c:pt idx="1">
                  <c:v>2.1167883211678831</c:v>
                </c:pt>
                <c:pt idx="2">
                  <c:v>4.452554744525548</c:v>
                </c:pt>
                <c:pt idx="3">
                  <c:v>5.1094890510948909</c:v>
                </c:pt>
                <c:pt idx="4">
                  <c:v>6.9343065693430654</c:v>
                </c:pt>
                <c:pt idx="5">
                  <c:v>7.2992700729926998</c:v>
                </c:pt>
                <c:pt idx="6">
                  <c:v>8.1751824817518255</c:v>
                </c:pt>
                <c:pt idx="7">
                  <c:v>10.510948905109489</c:v>
                </c:pt>
                <c:pt idx="8">
                  <c:v>9.1970802919708028</c:v>
                </c:pt>
                <c:pt idx="9">
                  <c:v>9.1240875912408761</c:v>
                </c:pt>
                <c:pt idx="10">
                  <c:v>7.5182481751824817</c:v>
                </c:pt>
                <c:pt idx="11">
                  <c:v>12.554744525547445</c:v>
                </c:pt>
                <c:pt idx="12">
                  <c:v>14.087591240875913</c:v>
                </c:pt>
                <c:pt idx="13">
                  <c:v>0.72992700729927007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F919-4D77-B7D3-96249723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99-4757-B519-67F3BFA69C14}"/>
              </c:ext>
            </c:extLst>
          </c:dPt>
          <c:dPt>
            <c:idx val="1"/>
            <c:bubble3D val="0"/>
            <c:spPr>
              <a:pattFill prst="pct20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99-4757-B519-67F3BFA69C14}"/>
              </c:ext>
            </c:extLst>
          </c:dPt>
          <c:dPt>
            <c:idx val="2"/>
            <c:bubble3D val="0"/>
            <c:spPr>
              <a:pattFill prst="smGri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99-4757-B519-67F3BFA69C14}"/>
              </c:ext>
            </c:extLst>
          </c:dPt>
          <c:dPt>
            <c:idx val="3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99-4757-B519-67F3BFA69C14}"/>
              </c:ext>
            </c:extLst>
          </c:dPt>
          <c:dPt>
            <c:idx val="4"/>
            <c:bubble3D val="0"/>
            <c:spPr>
              <a:pattFill prst="pct30">
                <a:fgClr>
                  <a:srgbClr val="00B0F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99-4757-B519-67F3BFA69C14}"/>
              </c:ext>
            </c:extLst>
          </c:dPt>
          <c:dPt>
            <c:idx val="5"/>
            <c:bubble3D val="0"/>
            <c:spPr>
              <a:pattFill prst="openDmnd">
                <a:fgClr>
                  <a:srgbClr val="FF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B99-4757-B519-67F3BFA69C14}"/>
              </c:ext>
            </c:extLst>
          </c:dPt>
          <c:dPt>
            <c:idx val="6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17F-4727-B03F-0DAFECA0015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7CDA7B2-413F-4E77-899C-AA96BF471C2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A050698-4639-4FB5-B6DD-952475C4879C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B99-4757-B519-67F3BFA69C1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68C86B2-D2EB-4FAB-AA1C-76233D25737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1A73EF-8A11-4E94-AE70-C4FF1361563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B99-4757-B519-67F3BFA69C1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AAF34C2-65F3-4908-A127-8CBF745FC76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8A4451-4594-45F8-8425-F5A999770AE3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B99-4757-B519-67F3BFA69C14}"/>
                </c:ext>
              </c:extLst>
            </c:dLbl>
            <c:dLbl>
              <c:idx val="3"/>
              <c:layout>
                <c:manualLayout>
                  <c:x val="-8.3173384516954579E-2"/>
                  <c:y val="7.942608250064051E-2"/>
                </c:manualLayout>
              </c:layout>
              <c:tx>
                <c:rich>
                  <a:bodyPr/>
                  <a:lstStyle/>
                  <a:p>
                    <a:fld id="{533AA94F-9936-45FC-884E-257278D0D8E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33E34B-1CE1-4EFC-B631-7FF20EC7F70E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B99-4757-B519-67F3BFA69C14}"/>
                </c:ext>
              </c:extLst>
            </c:dLbl>
            <c:dLbl>
              <c:idx val="4"/>
              <c:layout>
                <c:manualLayout>
                  <c:x val="-4.9050970356152697E-2"/>
                  <c:y val="0"/>
                </c:manualLayout>
              </c:layout>
              <c:tx>
                <c:rich>
                  <a:bodyPr/>
                  <a:lstStyle/>
                  <a:p>
                    <a:fld id="{1994B475-41BC-45C8-A85B-4EDAE1E9CF3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63B49D98-C5C9-4560-9F91-FEE43B8189F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B99-4757-B519-67F3BFA69C14}"/>
                </c:ext>
              </c:extLst>
            </c:dLbl>
            <c:dLbl>
              <c:idx val="5"/>
              <c:layout>
                <c:manualLayout>
                  <c:x val="-2.5591810620601407E-2"/>
                  <c:y val="-6.4053292339226242E-2"/>
                </c:manualLayout>
              </c:layout>
              <c:tx>
                <c:rich>
                  <a:bodyPr/>
                  <a:lstStyle/>
                  <a:p>
                    <a:fld id="{29D6BB3E-0846-4214-B20C-B5A7FAB4D0AA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E7F2A4F2-3552-4B5B-B385-DBD008576C15}" type="VALUE">
                      <a:rPr lang="en-US" altLang="ja-JP" b="1" baseline="0"/>
                      <a:pPr/>
                      <a:t>[値]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0B99-4757-B519-67F3BFA69C14}"/>
                </c:ext>
              </c:extLst>
            </c:dLbl>
            <c:dLbl>
              <c:idx val="6"/>
              <c:layout>
                <c:manualLayout>
                  <c:x val="4.0520366815952148E-2"/>
                  <c:y val="-8.9674609274916731E-2"/>
                </c:manualLayout>
              </c:layout>
              <c:tx>
                <c:rich>
                  <a:bodyPr/>
                  <a:lstStyle/>
                  <a:p>
                    <a:fld id="{50412A29-6436-4B5B-AC30-9D4DC3B51F1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5F0921A5-FA4A-4B1D-A28E-485427AE0007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517F-4727-B03F-0DAFECA001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問3!$N$4:$N$10</c:f>
              <c:strCache>
                <c:ptCount val="7"/>
                <c:pt idx="0">
                  <c:v>単身世帯</c:v>
                </c:pt>
                <c:pt idx="1">
                  <c:v>夫婦のみの
世帯</c:v>
                </c:pt>
                <c:pt idx="2">
                  <c:v>夫婦と
子どもの
世帯</c:v>
                </c:pt>
                <c:pt idx="3">
                  <c:v>ひとり親と
子どもの世帯</c:v>
                </c:pt>
                <c:pt idx="4">
                  <c:v>３世代世帯
（親・子・孫）</c:v>
                </c:pt>
                <c:pt idx="5">
                  <c:v>その他</c:v>
                </c:pt>
                <c:pt idx="6">
                  <c:v>（無効回答）</c:v>
                </c:pt>
              </c:strCache>
            </c:strRef>
          </c:cat>
          <c:val>
            <c:numRef>
              <c:f>問3!$P$4:$P$10</c:f>
              <c:numCache>
                <c:formatCode>0.0"%"</c:formatCode>
                <c:ptCount val="7"/>
                <c:pt idx="0">
                  <c:v>18.394160583941606</c:v>
                </c:pt>
                <c:pt idx="1">
                  <c:v>28.321167883211679</c:v>
                </c:pt>
                <c:pt idx="2">
                  <c:v>40.948905109489054</c:v>
                </c:pt>
                <c:pt idx="3">
                  <c:v>5.4744525547445262</c:v>
                </c:pt>
                <c:pt idx="4">
                  <c:v>2.5547445255474455</c:v>
                </c:pt>
                <c:pt idx="5">
                  <c:v>3.5036496350364965</c:v>
                </c:pt>
                <c:pt idx="6">
                  <c:v>0.8029197080291971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99-4757-B519-67F3BFA69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308216681248182"/>
          <c:y val="9.5382908880910527E-2"/>
          <c:w val="0.58820161368717794"/>
          <c:h val="0.855681040933799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問4!$R$4:$R$12</c:f>
              <c:strCache>
                <c:ptCount val="9"/>
                <c:pt idx="0">
                  <c:v>配偶者</c:v>
                </c:pt>
                <c:pt idx="1">
                  <c:v>高校生世代～64歳の家族・同居人</c:v>
                </c:pt>
                <c:pt idx="2">
                  <c:v>家族・同居人はいない</c:v>
                </c:pt>
                <c:pt idx="3">
                  <c:v>小・中学生の子ども</c:v>
                </c:pt>
                <c:pt idx="4">
                  <c:v>75歳以上の家族・同居人</c:v>
                </c:pt>
                <c:pt idx="5">
                  <c:v>３歳～５歳の子ども</c:v>
                </c:pt>
                <c:pt idx="6">
                  <c:v>65歳～74歳の家族・同居人</c:v>
                </c:pt>
                <c:pt idx="7">
                  <c:v>０歳～２歳の子ども</c:v>
                </c:pt>
                <c:pt idx="8">
                  <c:v>（無効回答）</c:v>
                </c:pt>
              </c:strCache>
            </c:strRef>
          </c:cat>
          <c:val>
            <c:numRef>
              <c:f>問4!$T$4:$T$12</c:f>
              <c:numCache>
                <c:formatCode>0.0"%"</c:formatCode>
                <c:ptCount val="9"/>
                <c:pt idx="0">
                  <c:v>58.175182481751818</c:v>
                </c:pt>
                <c:pt idx="1">
                  <c:v>32.627737226277368</c:v>
                </c:pt>
                <c:pt idx="2">
                  <c:v>16.058394160583941</c:v>
                </c:pt>
                <c:pt idx="3">
                  <c:v>14.160583941605839</c:v>
                </c:pt>
                <c:pt idx="4">
                  <c:v>6.7883211678832112</c:v>
                </c:pt>
                <c:pt idx="5">
                  <c:v>5.8394160583941606</c:v>
                </c:pt>
                <c:pt idx="6">
                  <c:v>5.2554744525547443</c:v>
                </c:pt>
                <c:pt idx="7">
                  <c:v>5.0364963503649633</c:v>
                </c:pt>
                <c:pt idx="8">
                  <c:v>2.1897810218978102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6-42F1-85EA-8D80E3BD7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5284072"/>
        <c:axId val="735287352"/>
      </c:barChart>
      <c:catAx>
        <c:axId val="735284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7352"/>
        <c:crosses val="autoZero"/>
        <c:auto val="1"/>
        <c:lblAlgn val="ctr"/>
        <c:lblOffset val="100"/>
        <c:noMultiLvlLbl val="0"/>
      </c:catAx>
      <c:valAx>
        <c:axId val="735287352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4072"/>
        <c:crosses val="autoZero"/>
        <c:crossBetween val="between"/>
        <c:majorUnit val="10"/>
        <c:min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AA-4A01-A575-00D4504C7A5C}"/>
              </c:ext>
            </c:extLst>
          </c:dPt>
          <c:dPt>
            <c:idx val="1"/>
            <c:bubble3D val="0"/>
            <c:spPr>
              <a:pattFill prst="pct20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AA-4A01-A575-00D4504C7A5C}"/>
              </c:ext>
            </c:extLst>
          </c:dPt>
          <c:dPt>
            <c:idx val="2"/>
            <c:bubble3D val="0"/>
            <c:spPr>
              <a:pattFill prst="smGri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AA-4A01-A575-00D4504C7A5C}"/>
              </c:ext>
            </c:extLst>
          </c:dPt>
          <c:dPt>
            <c:idx val="3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AAA-4A01-A575-00D4504C7A5C}"/>
              </c:ext>
            </c:extLst>
          </c:dPt>
          <c:dPt>
            <c:idx val="4"/>
            <c:bubble3D val="0"/>
            <c:spPr>
              <a:pattFill prst="pct30">
                <a:fgClr>
                  <a:srgbClr val="00B0F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AAA-4A01-A575-00D4504C7A5C}"/>
              </c:ext>
            </c:extLst>
          </c:dPt>
          <c:dPt>
            <c:idx val="5"/>
            <c:bubble3D val="0"/>
            <c:spPr>
              <a:pattFill prst="openDmnd">
                <a:fgClr>
                  <a:srgbClr val="FF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AAA-4A01-A575-00D4504C7A5C}"/>
              </c:ext>
            </c:extLst>
          </c:dPt>
          <c:dPt>
            <c:idx val="6"/>
            <c:bubble3D val="0"/>
            <c:spPr>
              <a:pattFill prst="ltDnDiag">
                <a:fgClr>
                  <a:srgbClr val="00206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AAA-4A01-A575-00D4504C7A5C}"/>
              </c:ext>
            </c:extLst>
          </c:dPt>
          <c:dPt>
            <c:idx val="7"/>
            <c:bubble3D val="0"/>
            <c:spPr>
              <a:pattFill prst="pct70">
                <a:fgClr>
                  <a:srgbClr val="ED7D31">
                    <a:lumMod val="50000"/>
                  </a:srgb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AAA-4A01-A575-00D4504C7A5C}"/>
              </c:ext>
            </c:extLst>
          </c:dPt>
          <c:dPt>
            <c:idx val="8"/>
            <c:bubble3D val="0"/>
            <c:spPr>
              <a:pattFill prst="lgGrid">
                <a:fgClr>
                  <a:srgbClr val="92D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AAA-4A01-A575-00D4504C7A5C}"/>
              </c:ext>
            </c:extLst>
          </c:dPt>
          <c:dPt>
            <c:idx val="9"/>
            <c:bubble3D val="0"/>
            <c:spPr>
              <a:pattFill prst="pct40">
                <a:fgClr>
                  <a:schemeClr val="tx1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AAA-4A01-A575-00D4504C7A5C}"/>
              </c:ext>
            </c:extLst>
          </c:dPt>
          <c:dPt>
            <c:idx val="10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AAA-4A01-A575-00D4504C7A5C}"/>
              </c:ext>
            </c:extLst>
          </c:dPt>
          <c:dLbls>
            <c:dLbl>
              <c:idx val="0"/>
              <c:layout>
                <c:manualLayout>
                  <c:x val="-2.5591810620601486E-2"/>
                  <c:y val="2.5621316935690495E-3"/>
                </c:manualLayout>
              </c:layout>
              <c:tx>
                <c:rich>
                  <a:bodyPr/>
                  <a:lstStyle/>
                  <a:p>
                    <a:fld id="{57CDA7B2-413F-4E77-899C-AA96BF471C2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A050698-4639-4FB5-B6DD-952475C4879C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AAA-4A01-A575-00D4504C7A5C}"/>
                </c:ext>
              </c:extLst>
            </c:dLbl>
            <c:dLbl>
              <c:idx val="1"/>
              <c:layout>
                <c:manualLayout>
                  <c:x val="2.559181062060133E-2"/>
                  <c:y val="-2.5621316935690506E-2"/>
                </c:manualLayout>
              </c:layout>
              <c:tx>
                <c:rich>
                  <a:bodyPr/>
                  <a:lstStyle/>
                  <a:p>
                    <a:fld id="{D68C86B2-D2EB-4FAB-AA1C-76233D25737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1A73EF-8A11-4E94-AE70-C4FF1361563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AAA-4A01-A575-00D4504C7A5C}"/>
                </c:ext>
              </c:extLst>
            </c:dLbl>
            <c:dLbl>
              <c:idx val="2"/>
              <c:layout>
                <c:manualLayout>
                  <c:x val="4.0520366815952231E-2"/>
                  <c:y val="7.9426183371967052E-2"/>
                </c:manualLayout>
              </c:layout>
              <c:tx>
                <c:rich>
                  <a:bodyPr/>
                  <a:lstStyle/>
                  <a:p>
                    <a:fld id="{7AAF34C2-65F3-4908-A127-8CBF745FC76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8A4451-4594-45F8-8425-F5A999770AE3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08466624013649"/>
                      <c:h val="0.16756341275941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AAA-4A01-A575-00D4504C7A5C}"/>
                </c:ext>
              </c:extLst>
            </c:dLbl>
            <c:dLbl>
              <c:idx val="3"/>
              <c:layout>
                <c:manualLayout>
                  <c:x val="1.280835974666706E-2"/>
                  <c:y val="-5.120882422023547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533AA94F-9936-45FC-884E-257278D0D8E8}" type="CATEGORYNAME">
                      <a:rPr lang="ja-JP" altLang="en-US"/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  <a:cs typeface="+mn-cs"/>
                        </a:defRPr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D733E34B-1CE1-4EFC-B631-7FF20EC7F70E}" type="VALUE">
                      <a:rPr lang="en-US" altLang="ja-JP" b="1"/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  <a:cs typeface="+mn-cs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1326508850501172"/>
                      <c:h val="0.2475019215987701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AAA-4A01-A575-00D4504C7A5C}"/>
                </c:ext>
              </c:extLst>
            </c:dLbl>
            <c:dLbl>
              <c:idx val="4"/>
              <c:layout>
                <c:manualLayout>
                  <c:x val="-2.1348806380531785E-3"/>
                  <c:y val="4.351706708790450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1994B475-41BC-45C8-A85B-4EDAE1E9CF38}" type="CATEGORYNAME">
                      <a:rPr lang="ja-JP" altLang="en-US"/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  <a:cs typeface="+mn-cs"/>
                        </a:defRPr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63B49D98-C5C9-4560-9F91-FEE43B8189F2}" type="VALUE">
                      <a:rPr lang="en-US" altLang="ja-JP" b="1"/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  <a:cs typeface="+mn-cs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6658136063126464"/>
                      <c:h val="9.684857801691006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AAA-4A01-A575-00D4504C7A5C}"/>
                </c:ext>
              </c:extLst>
            </c:dLbl>
            <c:dLbl>
              <c:idx val="5"/>
              <c:layout>
                <c:manualLayout>
                  <c:x val="9.7731665499586104E-2"/>
                  <c:y val="-3.341060076944741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50412A29-6436-4B5B-AC30-9D4DC3B51F1C}" type="CATEGORYNAME">
                      <a:rPr lang="ja-JP" altLang="en-US"/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  <a:cs typeface="+mn-cs"/>
                        </a:defRPr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5F0921A5-FA4A-4B1D-A28E-485427AE0007}" type="VALUE">
                      <a:rPr lang="en-US" altLang="ja-JP" b="1"/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  <a:cs typeface="+mn-cs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646824617172373"/>
                      <c:h val="0.135792979759159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EAAA-4A01-A575-00D4504C7A5C}"/>
                </c:ext>
              </c:extLst>
            </c:dLbl>
            <c:dLbl>
              <c:idx val="6"/>
              <c:layout>
                <c:manualLayout>
                  <c:x val="-1.0663254425250625E-2"/>
                  <c:y val="-9.3943743518056832E-17"/>
                </c:manualLayout>
              </c:layout>
              <c:tx>
                <c:rich>
                  <a:bodyPr/>
                  <a:lstStyle/>
                  <a:p>
                    <a:fld id="{365AEF95-21B5-45EE-A56C-CF313989D9B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DC47749-F271-41C8-8F13-C349830FE47A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EAAA-4A01-A575-00D4504C7A5C}"/>
                </c:ext>
              </c:extLst>
            </c:dLbl>
            <c:dLbl>
              <c:idx val="7"/>
              <c:layout>
                <c:manualLayout>
                  <c:x val="-1.4936519790888723E-2"/>
                  <c:y val="-1.5362949686339871E-2"/>
                </c:manualLayout>
              </c:layout>
              <c:tx>
                <c:rich>
                  <a:bodyPr/>
                  <a:lstStyle/>
                  <a:p>
                    <a:fld id="{62602A01-9141-4C0B-BE1C-FB5253D64BD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C149D8-EF77-48BF-BC8B-E2DBA8BEED6F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EAAA-4A01-A575-00D4504C7A5C}"/>
                </c:ext>
              </c:extLst>
            </c:dLbl>
            <c:dLbl>
              <c:idx val="8"/>
              <c:layout>
                <c:manualLayout>
                  <c:x val="-1.7070308332444255E-2"/>
                  <c:y val="-2.3470901994045308E-17"/>
                </c:manualLayout>
              </c:layout>
              <c:tx>
                <c:rich>
                  <a:bodyPr/>
                  <a:lstStyle/>
                  <a:p>
                    <a:fld id="{812AFC05-3C41-49E5-92CF-C2BF1040EF91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BB04B430-8E61-4EE4-A364-9B7D56D22FE9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EAAA-4A01-A575-00D4504C7A5C}"/>
                </c:ext>
              </c:extLst>
            </c:dLbl>
            <c:dLbl>
              <c:idx val="9"/>
              <c:layout>
                <c:manualLayout>
                  <c:x val="-5.5448923011303088E-2"/>
                  <c:y val="0"/>
                </c:manualLayout>
              </c:layout>
              <c:tx>
                <c:rich>
                  <a:bodyPr/>
                  <a:lstStyle/>
                  <a:p>
                    <a:fld id="{E073BB26-761F-4EF1-B314-C3594501E60F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71D90683-9EEA-4CB4-B22D-6D24EFB9FB75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EAAA-4A01-A575-00D4504C7A5C}"/>
                </c:ext>
              </c:extLst>
            </c:dLbl>
            <c:dLbl>
              <c:idx val="10"/>
              <c:layout>
                <c:manualLayout>
                  <c:x val="-1.4928556195350821E-2"/>
                  <c:y val="-5.1242633871380998E-2"/>
                </c:manualLayout>
              </c:layout>
              <c:tx>
                <c:rich>
                  <a:bodyPr/>
                  <a:lstStyle/>
                  <a:p>
                    <a:fld id="{25525404-3D90-459F-939C-1C8A147BBC71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FD36887F-DFD7-4674-A155-CB0B6B0C6409}" type="VALUE">
                      <a:rPr lang="en-US" altLang="ja-JP" b="1" baseline="0"/>
                      <a:pPr/>
                      <a:t>[値]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EAAA-4A01-A575-00D4504C7A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問5!$N$4:$N$14</c:f>
              <c:strCache>
                <c:ptCount val="11"/>
                <c:pt idx="0">
                  <c:v>自営業</c:v>
                </c:pt>
                <c:pt idx="1">
                  <c:v>農業</c:v>
                </c:pt>
                <c:pt idx="2">
                  <c:v>建設業・鉱工業・製造業系の会社員</c:v>
                </c:pt>
                <c:pt idx="3">
                  <c:v>建設業・鉱工業・
製造業系以外の
商業・サービス業
系などの会社員</c:v>
                </c:pt>
                <c:pt idx="4">
                  <c:v>公務員・団体職員など</c:v>
                </c:pt>
                <c:pt idx="5">
                  <c:v>派遣・契約・嘱託社員，
パート・アルバイト</c:v>
                </c:pt>
                <c:pt idx="6">
                  <c:v>学生</c:v>
                </c:pt>
                <c:pt idx="7">
                  <c:v>家事専業</c:v>
                </c:pt>
                <c:pt idx="8">
                  <c:v>無職</c:v>
                </c:pt>
                <c:pt idx="9">
                  <c:v>その他</c:v>
                </c:pt>
                <c:pt idx="10">
                  <c:v>（無効回答）</c:v>
                </c:pt>
              </c:strCache>
            </c:strRef>
          </c:cat>
          <c:val>
            <c:numRef>
              <c:f>問5!$P$4:$P$14</c:f>
              <c:numCache>
                <c:formatCode>0.0"%"</c:formatCode>
                <c:ptCount val="11"/>
                <c:pt idx="0">
                  <c:v>8.0291970802919703</c:v>
                </c:pt>
                <c:pt idx="1">
                  <c:v>7.2992700729927001E-2</c:v>
                </c:pt>
                <c:pt idx="2">
                  <c:v>18.175182481751825</c:v>
                </c:pt>
                <c:pt idx="3">
                  <c:v>11.021897810218977</c:v>
                </c:pt>
                <c:pt idx="4">
                  <c:v>5.5474452554744529</c:v>
                </c:pt>
                <c:pt idx="5">
                  <c:v>19.854014598540147</c:v>
                </c:pt>
                <c:pt idx="6">
                  <c:v>3.7226277372262775</c:v>
                </c:pt>
                <c:pt idx="7">
                  <c:v>11.824817518248175</c:v>
                </c:pt>
                <c:pt idx="8">
                  <c:v>17.299270072992702</c:v>
                </c:pt>
                <c:pt idx="9">
                  <c:v>3.2846715328467155</c:v>
                </c:pt>
                <c:pt idx="10">
                  <c:v>1.167883211678832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AAA-4A01-A575-00D4504C7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47B-43BC-8636-978F14780ED2}"/>
              </c:ext>
            </c:extLst>
          </c:dPt>
          <c:dPt>
            <c:idx val="1"/>
            <c:bubble3D val="0"/>
            <c:spPr>
              <a:pattFill prst="pct20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47B-43BC-8636-978F14780ED2}"/>
              </c:ext>
            </c:extLst>
          </c:dPt>
          <c:dPt>
            <c:idx val="2"/>
            <c:bubble3D val="0"/>
            <c:spPr>
              <a:pattFill prst="smGri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47B-43BC-8636-978F14780ED2}"/>
              </c:ext>
            </c:extLst>
          </c:dPt>
          <c:dPt>
            <c:idx val="3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47B-43BC-8636-978F14780ED2}"/>
              </c:ext>
            </c:extLst>
          </c:dPt>
          <c:dPt>
            <c:idx val="4"/>
            <c:bubble3D val="0"/>
            <c:spPr>
              <a:pattFill prst="pct30">
                <a:fgClr>
                  <a:srgbClr val="00B0F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47B-43BC-8636-978F14780ED2}"/>
              </c:ext>
            </c:extLst>
          </c:dPt>
          <c:dPt>
            <c:idx val="5"/>
            <c:bubble3D val="0"/>
            <c:spPr>
              <a:pattFill prst="openDmnd">
                <a:fgClr>
                  <a:srgbClr val="FF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47B-43BC-8636-978F14780ED2}"/>
              </c:ext>
            </c:extLst>
          </c:dPt>
          <c:dPt>
            <c:idx val="6"/>
            <c:bubble3D val="0"/>
            <c:spPr>
              <a:pattFill prst="ltDnDiag">
                <a:fgClr>
                  <a:srgbClr val="00206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47B-43BC-8636-978F14780ED2}"/>
              </c:ext>
            </c:extLst>
          </c:dPt>
          <c:dPt>
            <c:idx val="7"/>
            <c:bubble3D val="0"/>
            <c:spPr>
              <a:pattFill prst="pct70">
                <a:fgClr>
                  <a:srgbClr val="ED7D31">
                    <a:lumMod val="50000"/>
                  </a:srgb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47B-43BC-8636-978F14780ED2}"/>
              </c:ext>
            </c:extLst>
          </c:dPt>
          <c:dPt>
            <c:idx val="8"/>
            <c:bubble3D val="0"/>
            <c:spPr>
              <a:pattFill prst="lgGrid">
                <a:fgClr>
                  <a:srgbClr val="92D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47B-43BC-8636-978F14780ED2}"/>
              </c:ext>
            </c:extLst>
          </c:dPt>
          <c:dPt>
            <c:idx val="9"/>
            <c:bubble3D val="0"/>
            <c:spPr>
              <a:pattFill prst="pct40">
                <a:fgClr>
                  <a:schemeClr val="tx1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47B-43BC-8636-978F14780ED2}"/>
              </c:ext>
            </c:extLst>
          </c:dPt>
          <c:dPt>
            <c:idx val="10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47B-43BC-8636-978F14780ED2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57CDA7B2-413F-4E77-899C-AA96BF471C2D}" type="CATEGORYNAME">
                      <a:rPr lang="ja-JP" altLang="en-US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sz="120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FA050698-4639-4FB5-B6DD-952475C4879C}" type="VALUE">
                      <a:rPr lang="en-US" altLang="ja-JP" b="1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47B-43BC-8636-978F14780ED2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D68C86B2-D2EB-4FAB-AA1C-76233D257379}" type="CATEGORYNAME">
                      <a:rPr lang="ja-JP" altLang="en-US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sz="120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3B1A73EF-8A11-4E94-AE70-C4FF13615632}" type="VALUE">
                      <a:rPr lang="en-US" altLang="ja-JP" b="1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47B-43BC-8636-978F14780ED2}"/>
                </c:ext>
              </c:extLst>
            </c:dLbl>
            <c:dLbl>
              <c:idx val="2"/>
              <c:layout>
                <c:manualLayout>
                  <c:x val="8.0630375398994925E-2"/>
                  <c:y val="-4.09765932565137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7AAF34C2-65F3-4908-A127-8CBF745FC765}" type="CATEGORYNAME">
                      <a:rPr lang="ja-JP" altLang="en-US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sz="120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938A4451-4594-45F8-8425-F5A999770AE3}" type="VALUE">
                      <a:rPr lang="en-US" altLang="ja-JP" b="1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47B-43BC-8636-978F14780ED2}"/>
                </c:ext>
              </c:extLst>
            </c:dLbl>
            <c:dLbl>
              <c:idx val="3"/>
              <c:layout>
                <c:manualLayout>
                  <c:x val="9.9208690555486589E-2"/>
                  <c:y val="-2.305657832905791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533AA94F-9936-45FC-884E-257278D0D8E8}" type="CATEGORYNAME">
                      <a:rPr lang="ja-JP" altLang="en-US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sz="120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D733E34B-1CE1-4EFC-B631-7FF20EC7F70E}" type="VALUE">
                      <a:rPr lang="en-US" altLang="ja-JP" b="1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47B-43BC-8636-978F14780ED2}"/>
                </c:ext>
              </c:extLst>
            </c:dLbl>
            <c:dLbl>
              <c:idx val="4"/>
              <c:layout>
                <c:manualLayout>
                  <c:x val="-1.9399060584161968E-2"/>
                  <c:y val="5.126769278116555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CF19E99E-0EB9-44B6-B6D8-D0FAFB1F158F}" type="CATEGORYNAME">
                      <a:rPr lang="ja-JP" altLang="en-US"/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2618FFEC-FA5E-4803-8723-C499694711DA}" type="VALUE">
                      <a:rPr lang="en-US" altLang="ja-JP" b="1" baseline="0"/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 baseline="0"/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473448496481125"/>
                      <c:h val="0.1819113502434025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47B-43BC-8636-978F14780ED2}"/>
                </c:ext>
              </c:extLst>
            </c:dLbl>
            <c:dLbl>
              <c:idx val="5"/>
              <c:layout>
                <c:manualLayout>
                  <c:x val="-8.1575382610892061E-2"/>
                  <c:y val="2.524258630279398E-5"/>
                </c:manualLayout>
              </c:layout>
              <c:tx>
                <c:rich>
                  <a:bodyPr/>
                  <a:lstStyle/>
                  <a:p>
                    <a:fld id="{50412A29-6436-4B5B-AC30-9D4DC3B51F1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5F0921A5-FA4A-4B1D-A28E-485427AE0007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47B-43BC-8636-978F14780ED2}"/>
                </c:ext>
              </c:extLst>
            </c:dLbl>
            <c:dLbl>
              <c:idx val="6"/>
              <c:layout>
                <c:manualLayout>
                  <c:x val="1.9398979314191978E-2"/>
                  <c:y val="0.12807381497668888"/>
                </c:manualLayout>
              </c:layout>
              <c:tx>
                <c:rich>
                  <a:bodyPr/>
                  <a:lstStyle/>
                  <a:p>
                    <a:fld id="{365AEF95-21B5-45EE-A56C-CF313989D9B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DC47749-F271-41C8-8F13-C349830FE47A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447B-43BC-8636-978F14780ED2}"/>
                </c:ext>
              </c:extLst>
            </c:dLbl>
            <c:dLbl>
              <c:idx val="7"/>
              <c:layout>
                <c:manualLayout>
                  <c:x val="-0.10944919440329477"/>
                  <c:y val="8.96368278429361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62602A01-9141-4C0B-BE1C-FB5253D64BDC}" type="CATEGORYNAME">
                      <a:rPr lang="ja-JP" altLang="en-US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sz="120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3BC149D8-EF77-48BF-BC8B-E2DBA8BEED6F}" type="VALUE">
                      <a:rPr lang="en-US" altLang="ja-JP" b="1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447B-43BC-8636-978F14780ED2}"/>
                </c:ext>
              </c:extLst>
            </c:dLbl>
            <c:dLbl>
              <c:idx val="8"/>
              <c:layout>
                <c:manualLayout>
                  <c:x val="-6.0329787036919644E-2"/>
                  <c:y val="2.048203646685374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812AFC05-3C41-49E5-92CF-C2BF1040EF91}" type="CATEGORYNAME">
                      <a:rPr lang="ja-JP" altLang="en-US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sz="120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BB04B430-8E61-4EE4-A364-9B7D56D22FE9}" type="VALUE">
                      <a:rPr lang="en-US" altLang="ja-JP" b="1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447B-43BC-8636-978F14780ED2}"/>
                </c:ext>
              </c:extLst>
            </c:dLbl>
            <c:dLbl>
              <c:idx val="9"/>
              <c:layout>
                <c:manualLayout>
                  <c:x val="-2.5249766998995827E-2"/>
                  <c:y val="-4.870062272450706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E073BB26-761F-4EF1-B314-C3594501E60F}" type="CATEGORYNAME">
                      <a:rPr lang="ja-JP" altLang="en-US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sz="120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71D90683-9EEA-4CB4-B22D-6D24EFB9FB75}" type="VALUE">
                      <a:rPr lang="en-US" altLang="ja-JP" b="1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47B-43BC-8636-978F14780ED2}"/>
                </c:ext>
              </c:extLst>
            </c:dLbl>
            <c:dLbl>
              <c:idx val="10"/>
              <c:layout>
                <c:manualLayout>
                  <c:x val="3.4041552360453774E-2"/>
                  <c:y val="-8.7167900961823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EA46F911-1C56-433B-8AF3-FF6882D033E6}" type="CATEGORYNAME">
                      <a:rPr lang="ja-JP" altLang="en-US"/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C2BF420E-58AA-429D-9F38-1F21751BD0E1}" type="VALUE">
                      <a:rPr lang="en-US" altLang="ja-JP" b="1" baseline="0"/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447B-43BC-8636-978F14780ED2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'問5-1'!$N$4:$N$14</c:f>
              <c:strCache>
                <c:ptCount val="11"/>
                <c:pt idx="0">
                  <c:v>自宅</c:v>
                </c:pt>
                <c:pt idx="1">
                  <c:v>市内（自宅以外）</c:v>
                </c:pt>
                <c:pt idx="2">
                  <c:v>府中市</c:v>
                </c:pt>
                <c:pt idx="3">
                  <c:v>三鷹市</c:v>
                </c:pt>
                <c:pt idx="4">
                  <c:v>多摩地域
（府中市・三鷹市・
島しょ以外）</c:v>
                </c:pt>
                <c:pt idx="5">
                  <c:v>世田谷区</c:v>
                </c:pt>
                <c:pt idx="6">
                  <c:v>東京23区内
（世田谷区以外）</c:v>
                </c:pt>
                <c:pt idx="7">
                  <c:v>神奈川県</c:v>
                </c:pt>
                <c:pt idx="8">
                  <c:v>関東近県
（神奈川県以外）</c:v>
                </c:pt>
                <c:pt idx="9">
                  <c:v>その他</c:v>
                </c:pt>
                <c:pt idx="10">
                  <c:v>（無効回答）</c:v>
                </c:pt>
              </c:strCache>
            </c:strRef>
          </c:cat>
          <c:val>
            <c:numRef>
              <c:f>'問5-1'!$P$4:$P$14</c:f>
              <c:numCache>
                <c:formatCode>0.0"%"</c:formatCode>
                <c:ptCount val="11"/>
                <c:pt idx="0">
                  <c:v>9.8901098901098905</c:v>
                </c:pt>
                <c:pt idx="1">
                  <c:v>22.087912087912088</c:v>
                </c:pt>
                <c:pt idx="2">
                  <c:v>4.5054945054945055</c:v>
                </c:pt>
                <c:pt idx="3">
                  <c:v>3.1868131868131866</c:v>
                </c:pt>
                <c:pt idx="4">
                  <c:v>7.4725274725274726</c:v>
                </c:pt>
                <c:pt idx="5">
                  <c:v>5.6043956043956049</c:v>
                </c:pt>
                <c:pt idx="6">
                  <c:v>38.351648351648358</c:v>
                </c:pt>
                <c:pt idx="7">
                  <c:v>3.9560439560439558</c:v>
                </c:pt>
                <c:pt idx="8">
                  <c:v>1.2087912087912089</c:v>
                </c:pt>
                <c:pt idx="9">
                  <c:v>1.6483516483516485</c:v>
                </c:pt>
                <c:pt idx="10">
                  <c:v>2.0879120879120876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47B-43BC-8636-978F14780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62537668902498"/>
          <c:y val="9.01065719028495E-2"/>
          <c:w val="0.58357198405754829"/>
          <c:h val="0.86887187669624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問6!$R$4:$R$13</c:f>
              <c:strCache>
                <c:ptCount val="10"/>
                <c:pt idx="0">
                  <c:v>LINE（ライン）</c:v>
                </c:pt>
                <c:pt idx="1">
                  <c:v>YouTube（ユーチューブ）</c:v>
                </c:pt>
                <c:pt idx="2">
                  <c:v>Instagram（インスタグラム）</c:v>
                </c:pt>
                <c:pt idx="3">
                  <c:v>X（エックス）</c:v>
                </c:pt>
                <c:pt idx="4">
                  <c:v>Facebook（フェイスブック）</c:v>
                </c:pt>
                <c:pt idx="5">
                  <c:v>閲覧・活用していない</c:v>
                </c:pt>
                <c:pt idx="6">
                  <c:v>TikTok（ティックトック）</c:v>
                </c:pt>
                <c:pt idx="7">
                  <c:v>閲覧できる機器（スマートフォン等）を持っていない</c:v>
                </c:pt>
                <c:pt idx="8">
                  <c:v>その他のSNS</c:v>
                </c:pt>
                <c:pt idx="9">
                  <c:v>（無効回答）</c:v>
                </c:pt>
              </c:strCache>
            </c:strRef>
          </c:cat>
          <c:val>
            <c:numRef>
              <c:f>問6!$T$4:$T$13</c:f>
              <c:numCache>
                <c:formatCode>0.0"%"</c:formatCode>
                <c:ptCount val="10"/>
                <c:pt idx="0">
                  <c:v>78.175182481751833</c:v>
                </c:pt>
                <c:pt idx="1">
                  <c:v>62.846715328467148</c:v>
                </c:pt>
                <c:pt idx="2">
                  <c:v>39.34306569343066</c:v>
                </c:pt>
                <c:pt idx="3">
                  <c:v>32.116788321167881</c:v>
                </c:pt>
                <c:pt idx="4">
                  <c:v>14.379562043795621</c:v>
                </c:pt>
                <c:pt idx="5">
                  <c:v>7.5182481751824817</c:v>
                </c:pt>
                <c:pt idx="6">
                  <c:v>7.1532846715328464</c:v>
                </c:pt>
                <c:pt idx="7">
                  <c:v>3.0656934306569341</c:v>
                </c:pt>
                <c:pt idx="8">
                  <c:v>1.9708029197080292</c:v>
                </c:pt>
                <c:pt idx="9">
                  <c:v>1.6788321167883213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D-42B6-B38D-9C00401A5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5284072"/>
        <c:axId val="735287352"/>
      </c:barChart>
      <c:catAx>
        <c:axId val="735284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7352"/>
        <c:crosses val="autoZero"/>
        <c:auto val="1"/>
        <c:lblAlgn val="ctr"/>
        <c:lblOffset val="100"/>
        <c:noMultiLvlLbl val="0"/>
      </c:catAx>
      <c:valAx>
        <c:axId val="735287352"/>
        <c:scaling>
          <c:orientation val="minMax"/>
          <c:max val="80"/>
        </c:scaling>
        <c:delete val="0"/>
        <c:axPos val="t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4072"/>
        <c:crosses val="autoZero"/>
        <c:crossBetween val="between"/>
        <c:min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487-44D7-BAD1-F1F2FEDFE519}"/>
              </c:ext>
            </c:extLst>
          </c:dPt>
          <c:dPt>
            <c:idx val="1"/>
            <c:bubble3D val="0"/>
            <c:spPr>
              <a:pattFill prst="pct20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487-44D7-BAD1-F1F2FEDFE519}"/>
              </c:ext>
            </c:extLst>
          </c:dPt>
          <c:dPt>
            <c:idx val="2"/>
            <c:bubble3D val="0"/>
            <c:spPr>
              <a:pattFill prst="smGri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487-44D7-BAD1-F1F2FEDFE519}"/>
              </c:ext>
            </c:extLst>
          </c:dPt>
          <c:dPt>
            <c:idx val="3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487-44D7-BAD1-F1F2FEDFE519}"/>
              </c:ext>
            </c:extLst>
          </c:dPt>
          <c:dPt>
            <c:idx val="4"/>
            <c:bubble3D val="0"/>
            <c:spPr>
              <a:pattFill prst="pct30">
                <a:fgClr>
                  <a:srgbClr val="00B0F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487-44D7-BAD1-F1F2FEDFE519}"/>
              </c:ext>
            </c:extLst>
          </c:dPt>
          <c:dPt>
            <c:idx val="5"/>
            <c:bubble3D val="0"/>
            <c:spPr>
              <a:pattFill prst="openDmnd">
                <a:fgClr>
                  <a:srgbClr val="FF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487-44D7-BAD1-F1F2FEDFE519}"/>
              </c:ext>
            </c:extLst>
          </c:dPt>
          <c:dPt>
            <c:idx val="6"/>
            <c:bubble3D val="0"/>
            <c:spPr>
              <a:pattFill prst="ltDnDiag">
                <a:fgClr>
                  <a:srgbClr val="00206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487-44D7-BAD1-F1F2FEDFE519}"/>
              </c:ext>
            </c:extLst>
          </c:dPt>
          <c:dPt>
            <c:idx val="7"/>
            <c:bubble3D val="0"/>
            <c:spPr>
              <a:pattFill prst="pct70">
                <a:fgClr>
                  <a:srgbClr val="ED7D31">
                    <a:lumMod val="50000"/>
                  </a:srgb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487-44D7-BAD1-F1F2FEDFE519}"/>
              </c:ext>
            </c:extLst>
          </c:dPt>
          <c:dPt>
            <c:idx val="8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487-44D7-BAD1-F1F2FEDFE519}"/>
              </c:ext>
            </c:extLst>
          </c:dPt>
          <c:dLbls>
            <c:dLbl>
              <c:idx val="0"/>
              <c:layout>
                <c:manualLayout>
                  <c:x val="-1.4928556195350978E-2"/>
                  <c:y val="2.3059185242121444E-2"/>
                </c:manualLayout>
              </c:layout>
              <c:tx>
                <c:rich>
                  <a:bodyPr/>
                  <a:lstStyle/>
                  <a:p>
                    <a:fld id="{57CDA7B2-413F-4E77-899C-AA96BF471C2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A050698-4639-4FB5-B6DD-952475C4879C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067809901881267"/>
                      <c:h val="0.1275941583397386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487-44D7-BAD1-F1F2FEDFE519}"/>
                </c:ext>
              </c:extLst>
            </c:dLbl>
            <c:dLbl>
              <c:idx val="1"/>
              <c:layout>
                <c:manualLayout>
                  <c:x val="1.4928556195350821E-2"/>
                  <c:y val="-9.3943743518056832E-17"/>
                </c:manualLayout>
              </c:layout>
              <c:tx>
                <c:rich>
                  <a:bodyPr/>
                  <a:lstStyle/>
                  <a:p>
                    <a:fld id="{D68C86B2-D2EB-4FAB-AA1C-76233D25737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1A73EF-8A11-4E94-AE70-C4FF1361563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487-44D7-BAD1-F1F2FEDFE51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AAF34C2-65F3-4908-A127-8CBF745FC76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8A4451-4594-45F8-8425-F5A999770AE3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487-44D7-BAD1-F1F2FEDFE519}"/>
                </c:ext>
              </c:extLst>
            </c:dLbl>
            <c:dLbl>
              <c:idx val="3"/>
              <c:layout>
                <c:manualLayout>
                  <c:x val="-1.9193857965451054E-2"/>
                  <c:y val="4.3556238790673843E-2"/>
                </c:manualLayout>
              </c:layout>
              <c:tx>
                <c:rich>
                  <a:bodyPr/>
                  <a:lstStyle/>
                  <a:p>
                    <a:fld id="{533AA94F-9936-45FC-884E-257278D0D8E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33E34B-1CE1-4EFC-B631-7FF20EC7F70E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487-44D7-BAD1-F1F2FEDFE519}"/>
                </c:ext>
              </c:extLst>
            </c:dLbl>
            <c:dLbl>
              <c:idx val="4"/>
              <c:layout>
                <c:manualLayout>
                  <c:x val="-0.1287738264962561"/>
                  <c:y val="0.1268257205743209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1994B475-41BC-45C8-A85B-4EDAE1E9CF38}" type="CATEGORYNAME">
                      <a:rPr lang="ja-JP" altLang="en-US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sz="120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63B49D98-C5C9-4560-9F91-FEE43B8189F2}" type="VALUE">
                      <a:rPr lang="en-US" altLang="ja-JP" b="1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810833866496055"/>
                      <c:h val="0.13937996413015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487-44D7-BAD1-F1F2FEDFE519}"/>
                </c:ext>
              </c:extLst>
            </c:dLbl>
            <c:dLbl>
              <c:idx val="5"/>
              <c:layout>
                <c:manualLayout>
                  <c:x val="-0.2687140115163148"/>
                  <c:y val="5.1242633871380989E-3"/>
                </c:manualLayout>
              </c:layout>
              <c:tx>
                <c:rich>
                  <a:bodyPr/>
                  <a:lstStyle/>
                  <a:p>
                    <a:fld id="{50412A29-6436-4B5B-AC30-9D4DC3B51F1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5F0921A5-FA4A-4B1D-A28E-485427AE0007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8487-44D7-BAD1-F1F2FEDFE519}"/>
                </c:ext>
              </c:extLst>
            </c:dLbl>
            <c:dLbl>
              <c:idx val="6"/>
              <c:layout>
                <c:manualLayout>
                  <c:x val="-0.15994881637875882"/>
                  <c:y val="-4.6118370484242888E-2"/>
                </c:manualLayout>
              </c:layout>
              <c:tx>
                <c:rich>
                  <a:bodyPr/>
                  <a:lstStyle/>
                  <a:p>
                    <a:fld id="{365AEF95-21B5-45EE-A56C-CF313989D9B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DC47749-F271-41C8-8F13-C349830FE47A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8487-44D7-BAD1-F1F2FEDFE519}"/>
                </c:ext>
              </c:extLst>
            </c:dLbl>
            <c:dLbl>
              <c:idx val="7"/>
              <c:layout>
                <c:manualLayout>
                  <c:x val="-4.4785668586052464E-2"/>
                  <c:y val="-8.9674609274916731E-2"/>
                </c:manualLayout>
              </c:layout>
              <c:tx>
                <c:rich>
                  <a:bodyPr/>
                  <a:lstStyle/>
                  <a:p>
                    <a:fld id="{62602A01-9141-4C0B-BE1C-FB5253D64BD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C149D8-EF77-48BF-BC8B-E2DBA8BEED6F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8487-44D7-BAD1-F1F2FEDFE519}"/>
                </c:ext>
              </c:extLst>
            </c:dLbl>
            <c:dLbl>
              <c:idx val="8"/>
              <c:layout>
                <c:manualLayout>
                  <c:x val="7.0377479206653798E-2"/>
                  <c:y val="-7.9426082500640538E-2"/>
                </c:manualLayout>
              </c:layout>
              <c:tx>
                <c:rich>
                  <a:bodyPr/>
                  <a:lstStyle/>
                  <a:p>
                    <a:fld id="{812AFC05-3C41-49E5-92CF-C2BF1040EF91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BB04B430-8E61-4EE4-A364-9B7D56D22FE9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8487-44D7-BAD1-F1F2FEDFE5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問7!$N$4:$N$12</c:f>
              <c:strCache>
                <c:ptCount val="9"/>
                <c:pt idx="0">
                  <c:v>一戸建て（持ち家）</c:v>
                </c:pt>
                <c:pt idx="1">
                  <c:v>一戸建て（借家）</c:v>
                </c:pt>
                <c:pt idx="2">
                  <c:v>集合住宅（分譲）</c:v>
                </c:pt>
                <c:pt idx="3">
                  <c:v>集合住宅（賃貸）</c:v>
                </c:pt>
                <c:pt idx="4">
                  <c:v>公営住宅（公団，
公社，都営，市営）</c:v>
                </c:pt>
                <c:pt idx="5">
                  <c:v>社宅・官舎</c:v>
                </c:pt>
                <c:pt idx="6">
                  <c:v>シェアハウス</c:v>
                </c:pt>
                <c:pt idx="7">
                  <c:v>その他</c:v>
                </c:pt>
                <c:pt idx="8">
                  <c:v>（無効回答）</c:v>
                </c:pt>
              </c:strCache>
            </c:strRef>
          </c:cat>
          <c:val>
            <c:numRef>
              <c:f>問7!$P$4:$P$12</c:f>
              <c:numCache>
                <c:formatCode>0.0"%"</c:formatCode>
                <c:ptCount val="9"/>
                <c:pt idx="0">
                  <c:v>42.262773722627735</c:v>
                </c:pt>
                <c:pt idx="1">
                  <c:v>1.7518248175182483</c:v>
                </c:pt>
                <c:pt idx="2">
                  <c:v>23.795620437956206</c:v>
                </c:pt>
                <c:pt idx="3">
                  <c:v>23.211678832116789</c:v>
                </c:pt>
                <c:pt idx="4">
                  <c:v>5.4744525547445253</c:v>
                </c:pt>
                <c:pt idx="5">
                  <c:v>1.8978102189781021</c:v>
                </c:pt>
                <c:pt idx="6">
                  <c:v>0</c:v>
                </c:pt>
                <c:pt idx="7">
                  <c:v>0.87591240875912413</c:v>
                </c:pt>
                <c:pt idx="8">
                  <c:v>0.72992700729927007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487-44D7-BAD1-F1F2FEDFE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CF-4F80-9611-8F614DCB39C7}"/>
              </c:ext>
            </c:extLst>
          </c:dPt>
          <c:dPt>
            <c:idx val="1"/>
            <c:bubble3D val="0"/>
            <c:spPr>
              <a:pattFill prst="pct20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CF-4F80-9611-8F614DCB39C7}"/>
              </c:ext>
            </c:extLst>
          </c:dPt>
          <c:dPt>
            <c:idx val="2"/>
            <c:bubble3D val="0"/>
            <c:spPr>
              <a:pattFill prst="smGri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CF-4F80-9611-8F614DCB39C7}"/>
              </c:ext>
            </c:extLst>
          </c:dPt>
          <c:dPt>
            <c:idx val="3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CF-4F80-9611-8F614DCB39C7}"/>
              </c:ext>
            </c:extLst>
          </c:dPt>
          <c:dPt>
            <c:idx val="4"/>
            <c:bubble3D val="0"/>
            <c:spPr>
              <a:pattFill prst="pct30">
                <a:fgClr>
                  <a:srgbClr val="00B0F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CF-4F80-9611-8F614DCB39C7}"/>
              </c:ext>
            </c:extLst>
          </c:dPt>
          <c:dPt>
            <c:idx val="5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BCF-4F80-9611-8F614DCB39C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7CDA7B2-413F-4E77-899C-AA96BF471C2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A050698-4639-4FB5-B6DD-952475C4879C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BCF-4F80-9611-8F614DCB39C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68C86B2-D2EB-4FAB-AA1C-76233D25737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1A73EF-8A11-4E94-AE70-C4FF1361563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BCF-4F80-9611-8F614DCB39C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AAF34C2-65F3-4908-A127-8CBF745FC76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8A4451-4594-45F8-8425-F5A999770AE3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BCF-4F80-9611-8F614DCB39C7}"/>
                </c:ext>
              </c:extLst>
            </c:dLbl>
            <c:dLbl>
              <c:idx val="3"/>
              <c:layout>
                <c:manualLayout>
                  <c:x val="2.7724461505651516E-2"/>
                  <c:y val="-2.305908437079502E-2"/>
                </c:manualLayout>
              </c:layout>
              <c:tx>
                <c:rich>
                  <a:bodyPr/>
                  <a:lstStyle/>
                  <a:p>
                    <a:fld id="{533AA94F-9936-45FC-884E-257278D0D8E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33E34B-1CE1-4EFC-B631-7FF20EC7F70E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098955001066324"/>
                      <c:h val="0.16756341275941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BCF-4F80-9611-8F614DCB39C7}"/>
                </c:ext>
              </c:extLst>
            </c:dLbl>
            <c:dLbl>
              <c:idx val="4"/>
              <c:layout>
                <c:manualLayout>
                  <c:x val="0"/>
                  <c:y val="7.6863950807071479E-3"/>
                </c:manualLayout>
              </c:layout>
              <c:tx>
                <c:rich>
                  <a:bodyPr/>
                  <a:lstStyle/>
                  <a:p>
                    <a:fld id="{1994B475-41BC-45C8-A85B-4EDAE1E9CF3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63B49D98-C5C9-4560-9F91-FEE43B8189F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BCF-4F80-9611-8F614DCB39C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0412A29-6436-4B5B-AC30-9D4DC3B51F1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5F0921A5-FA4A-4B1D-A28E-485427AE0007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0BCF-4F80-9611-8F614DCB39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問8!$N$4:$N$9</c:f>
              <c:strCache>
                <c:ptCount val="6"/>
                <c:pt idx="0">
                  <c:v>西部地域</c:v>
                </c:pt>
                <c:pt idx="1">
                  <c:v>北部地域</c:v>
                </c:pt>
                <c:pt idx="2">
                  <c:v>南部地域
（中心市街地）</c:v>
                </c:pt>
                <c:pt idx="3">
                  <c:v>南部地域
（中心市街地以外）</c:v>
                </c:pt>
                <c:pt idx="4">
                  <c:v>東部地域</c:v>
                </c:pt>
                <c:pt idx="5">
                  <c:v>（無効回答）</c:v>
                </c:pt>
              </c:strCache>
            </c:strRef>
          </c:cat>
          <c:val>
            <c:numRef>
              <c:f>問8!$P$4:$P$9</c:f>
              <c:numCache>
                <c:formatCode>0.0"%"</c:formatCode>
                <c:ptCount val="6"/>
                <c:pt idx="0">
                  <c:v>18.540145985401459</c:v>
                </c:pt>
                <c:pt idx="1">
                  <c:v>21.532846715328468</c:v>
                </c:pt>
                <c:pt idx="2">
                  <c:v>16.715328467153284</c:v>
                </c:pt>
                <c:pt idx="3">
                  <c:v>18.467153284671532</c:v>
                </c:pt>
                <c:pt idx="4">
                  <c:v>23.722627737226276</c:v>
                </c:pt>
                <c:pt idx="5">
                  <c:v>1.0218978102189782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CF-4F80-9611-8F614DCB3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</xdr:row>
      <xdr:rowOff>243840</xdr:rowOff>
    </xdr:from>
    <xdr:to>
      <xdr:col>10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8805463-2DA6-4829-BEEE-C7AD43498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</xdr:row>
      <xdr:rowOff>243840</xdr:rowOff>
    </xdr:from>
    <xdr:to>
      <xdr:col>10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40AD3A9-9039-46F4-881D-2FBC3008A1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11472</xdr:colOff>
      <xdr:row>1</xdr:row>
      <xdr:rowOff>103187</xdr:rowOff>
    </xdr:from>
    <xdr:to>
      <xdr:col>10</xdr:col>
      <xdr:colOff>124034</xdr:colOff>
      <xdr:row>22</xdr:row>
      <xdr:rowOff>9071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8885A91-10C8-4409-A513-35B3A7875285}"/>
            </a:ext>
          </a:extLst>
        </xdr:cNvPr>
        <xdr:cNvGrpSpPr/>
      </xdr:nvGrpSpPr>
      <xdr:grpSpPr>
        <a:xfrm>
          <a:off x="144822" y="350837"/>
          <a:ext cx="6189512" cy="5106534"/>
          <a:chOff x="148924" y="345099"/>
          <a:chExt cx="6185893" cy="5112726"/>
        </a:xfrm>
      </xdr:grpSpPr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CFC408F3-9BF9-66F3-6FF3-B4D3766B382A}"/>
              </a:ext>
            </a:extLst>
          </xdr:cNvPr>
          <xdr:cNvGraphicFramePr>
            <a:graphicFrameLocks/>
          </xdr:cNvGraphicFramePr>
        </xdr:nvGraphicFramePr>
        <xdr:xfrm>
          <a:off x="148924" y="501015"/>
          <a:ext cx="5955030" cy="495681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00D1866C-8249-9125-E58E-ECF7F865183B}"/>
              </a:ext>
            </a:extLst>
          </xdr:cNvPr>
          <xdr:cNvGrpSpPr/>
        </xdr:nvGrpSpPr>
        <xdr:grpSpPr>
          <a:xfrm>
            <a:off x="4891693" y="3578560"/>
            <a:ext cx="1443124" cy="1497321"/>
            <a:chOff x="4711583" y="3493005"/>
            <a:chExt cx="1459281" cy="155728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3300A595-781F-2F7D-F0CF-9C2E36FC01DA}"/>
                </a:ext>
              </a:extLst>
            </xdr:cNvPr>
            <xdr:cNvSpPr/>
          </xdr:nvSpPr>
          <xdr:spPr>
            <a:xfrm>
              <a:off x="4904039" y="4206727"/>
              <a:ext cx="1266825" cy="631984"/>
            </a:xfrm>
            <a:prstGeom prst="rect">
              <a:avLst/>
            </a:prstGeom>
            <a:solidFill>
              <a:schemeClr val="accent1">
                <a:lumMod val="20000"/>
                <a:lumOff val="80000"/>
              </a:schemeClr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 anchorCtr="1">
              <a:noAutofit/>
            </a:bodyPr>
            <a:lstStyle/>
            <a:p>
              <a:pPr algn="ctr"/>
              <a:r>
                <a:rPr kumimoji="1" lang="ja-JP" altLang="en-US" sz="12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東京</a:t>
              </a:r>
              <a:r>
                <a:rPr kumimoji="1" lang="en-US" altLang="ja-JP" sz="12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23</a:t>
              </a:r>
              <a:r>
                <a:rPr kumimoji="1" lang="ja-JP" altLang="en-US" sz="12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区内</a:t>
              </a:r>
              <a:endParaRPr kumimoji="1" lang="en-US" altLang="ja-JP" sz="120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en-US" altLang="ja-JP" sz="1200" b="1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34.8%</a:t>
              </a:r>
              <a:endParaRPr kumimoji="1" lang="ja-JP" altLang="en-US" sz="1200" b="1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</xdr:txBody>
        </xdr:sp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3158951D-A01E-6313-C611-B48B4582238C}"/>
                </a:ext>
              </a:extLst>
            </xdr:cNvPr>
            <xdr:cNvGrpSpPr/>
          </xdr:nvGrpSpPr>
          <xdr:grpSpPr>
            <a:xfrm>
              <a:off x="4711583" y="3493005"/>
              <a:ext cx="192455" cy="1557285"/>
              <a:chOff x="4711583" y="3493005"/>
              <a:chExt cx="192455" cy="1557285"/>
            </a:xfrm>
          </xdr:grpSpPr>
          <xdr:sp macro="" textlink="">
            <xdr:nvSpPr>
              <xdr:cNvPr id="12" name="右大かっこ 11">
                <a:extLst>
                  <a:ext uri="{FF2B5EF4-FFF2-40B4-BE49-F238E27FC236}">
                    <a16:creationId xmlns:a16="http://schemas.microsoft.com/office/drawing/2014/main" id="{459A6762-752F-6F44-94B5-CA2A34742CDD}"/>
                  </a:ext>
                </a:extLst>
              </xdr:cNvPr>
              <xdr:cNvSpPr/>
            </xdr:nvSpPr>
            <xdr:spPr>
              <a:xfrm rot="12770094" flipH="1">
                <a:off x="4711583" y="3493005"/>
                <a:ext cx="110898" cy="1557285"/>
              </a:xfrm>
              <a:prstGeom prst="rightBracket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13" name="直線コネクタ 12">
                <a:extLst>
                  <a:ext uri="{FF2B5EF4-FFF2-40B4-BE49-F238E27FC236}">
                    <a16:creationId xmlns:a16="http://schemas.microsoft.com/office/drawing/2014/main" id="{BBDDA3E0-CC9E-CFA4-650F-CE1F6BA2E6B2}"/>
                  </a:ext>
                </a:extLst>
              </xdr:cNvPr>
              <xdr:cNvCxnSpPr>
                <a:stCxn id="12" idx="2"/>
                <a:endCxn id="10" idx="1"/>
              </xdr:cNvCxnSpPr>
            </xdr:nvCxnSpPr>
            <xdr:spPr>
              <a:xfrm>
                <a:off x="4813622" y="4302640"/>
                <a:ext cx="90416" cy="220078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4D4BDB2F-EBF5-FA9D-2AA9-A6BEC2416FF0}"/>
              </a:ext>
            </a:extLst>
          </xdr:cNvPr>
          <xdr:cNvGrpSpPr/>
        </xdr:nvGrpSpPr>
        <xdr:grpSpPr>
          <a:xfrm>
            <a:off x="3465265" y="345099"/>
            <a:ext cx="2868129" cy="1135765"/>
            <a:chOff x="3420615" y="411993"/>
            <a:chExt cx="2761110" cy="1020458"/>
          </a:xfrm>
        </xdr:grpSpPr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AEFE2237-FEEA-6810-A53C-DE4816535B8A}"/>
                </a:ext>
              </a:extLst>
            </xdr:cNvPr>
            <xdr:cNvSpPr/>
          </xdr:nvSpPr>
          <xdr:spPr>
            <a:xfrm>
              <a:off x="3924300" y="411993"/>
              <a:ext cx="2257425" cy="579908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多摩地域</a:t>
              </a:r>
              <a:endParaRPr kumimoji="1" lang="en-US" altLang="ja-JP" sz="110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（東京</a:t>
              </a:r>
              <a:r>
                <a:rPr kumimoji="1" lang="en-US" altLang="ja-JP" sz="11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23</a:t>
              </a:r>
              <a:r>
                <a:rPr kumimoji="1" lang="ja-JP" altLang="en-US" sz="11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区・島しょを除く地域）</a:t>
              </a:r>
              <a:endParaRPr kumimoji="1" lang="en-US" altLang="ja-JP" sz="110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en-US" altLang="ja-JP" sz="1100" b="1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22.6%</a:t>
              </a:r>
              <a:endParaRPr kumimoji="1" lang="ja-JP" altLang="en-US" sz="1100" b="1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</xdr:txBody>
        </xdr:sp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EE7856D1-2C11-AF00-2A98-46E37D454E8B}"/>
                </a:ext>
              </a:extLst>
            </xdr:cNvPr>
            <xdr:cNvGrpSpPr/>
          </xdr:nvGrpSpPr>
          <xdr:grpSpPr>
            <a:xfrm>
              <a:off x="3420615" y="991901"/>
              <a:ext cx="2235123" cy="440550"/>
              <a:chOff x="3598116" y="804891"/>
              <a:chExt cx="2235123" cy="525521"/>
            </a:xfrm>
          </xdr:grpSpPr>
          <xdr:sp macro="" textlink="">
            <xdr:nvSpPr>
              <xdr:cNvPr id="8" name="右大かっこ 7">
                <a:extLst>
                  <a:ext uri="{FF2B5EF4-FFF2-40B4-BE49-F238E27FC236}">
                    <a16:creationId xmlns:a16="http://schemas.microsoft.com/office/drawing/2014/main" id="{3B365B53-2DDB-6EEB-2E32-583A4BF02253}"/>
                  </a:ext>
                </a:extLst>
              </xdr:cNvPr>
              <xdr:cNvSpPr/>
            </xdr:nvSpPr>
            <xdr:spPr>
              <a:xfrm rot="17358647">
                <a:off x="4652295" y="149468"/>
                <a:ext cx="126765" cy="2235123"/>
              </a:xfrm>
              <a:prstGeom prst="rightBracket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9" name="直線コネクタ 8">
                <a:extLst>
                  <a:ext uri="{FF2B5EF4-FFF2-40B4-BE49-F238E27FC236}">
                    <a16:creationId xmlns:a16="http://schemas.microsoft.com/office/drawing/2014/main" id="{F5432743-70E6-C0A4-8300-267342FCAD43}"/>
                  </a:ext>
                </a:extLst>
              </xdr:cNvPr>
              <xdr:cNvCxnSpPr>
                <a:stCxn id="6" idx="2"/>
                <a:endCxn id="8" idx="2"/>
              </xdr:cNvCxnSpPr>
            </xdr:nvCxnSpPr>
            <xdr:spPr>
              <a:xfrm flipH="1">
                <a:off x="4734462" y="804891"/>
                <a:ext cx="496052" cy="402322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205741</xdr:rowOff>
    </xdr:from>
    <xdr:to>
      <xdr:col>14</xdr:col>
      <xdr:colOff>0</xdr:colOff>
      <xdr:row>39</xdr:row>
      <xdr:rowOff>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E3A3FB2-3761-4A55-9C31-5E0BE0A20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</xdr:row>
      <xdr:rowOff>243840</xdr:rowOff>
    </xdr:from>
    <xdr:to>
      <xdr:col>10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9209CB1-78A0-4097-9302-67B78D1FE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11702</xdr:rowOff>
    </xdr:from>
    <xdr:to>
      <xdr:col>14</xdr:col>
      <xdr:colOff>0</xdr:colOff>
      <xdr:row>31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428F9B5-5088-4080-8035-7930E5A518C2}"/>
            </a:ext>
          </a:extLst>
        </xdr:cNvPr>
        <xdr:cNvGrpSpPr/>
      </xdr:nvGrpSpPr>
      <xdr:grpSpPr>
        <a:xfrm>
          <a:off x="266700" y="507002"/>
          <a:ext cx="8963025" cy="7170148"/>
          <a:chOff x="266700" y="502920"/>
          <a:chExt cx="9248775" cy="7669530"/>
        </a:xfrm>
      </xdr:grpSpPr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2D63838A-385D-0527-08E4-D79A116D5434}"/>
              </a:ext>
            </a:extLst>
          </xdr:cNvPr>
          <xdr:cNvGraphicFramePr>
            <a:graphicFrameLocks/>
          </xdr:cNvGraphicFramePr>
        </xdr:nvGraphicFramePr>
        <xdr:xfrm>
          <a:off x="266700" y="502920"/>
          <a:ext cx="9248775" cy="766953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グラフ 3">
            <a:extLst>
              <a:ext uri="{FF2B5EF4-FFF2-40B4-BE49-F238E27FC236}">
                <a16:creationId xmlns:a16="http://schemas.microsoft.com/office/drawing/2014/main" id="{95E2E25A-AFE2-95CC-0BCA-475FD1DCCDCD}"/>
              </a:ext>
            </a:extLst>
          </xdr:cNvPr>
          <xdr:cNvGraphicFramePr>
            <a:graphicFrameLocks/>
          </xdr:cNvGraphicFramePr>
        </xdr:nvGraphicFramePr>
        <xdr:xfrm>
          <a:off x="1655225" y="561395"/>
          <a:ext cx="7490460" cy="120205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</xdr:row>
      <xdr:rowOff>243840</xdr:rowOff>
    </xdr:from>
    <xdr:to>
      <xdr:col>10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525BB23-E10C-4925-9A7F-69BE31FAA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</xdr:row>
      <xdr:rowOff>243840</xdr:rowOff>
    </xdr:from>
    <xdr:to>
      <xdr:col>10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08A5DA6-90AC-4C00-8969-B97C93FEC6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205742</xdr:rowOff>
    </xdr:from>
    <xdr:to>
      <xdr:col>14</xdr:col>
      <xdr:colOff>0</xdr:colOff>
      <xdr:row>23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BEAB861-42AA-43BD-BFB2-A453F296D0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</xdr:row>
      <xdr:rowOff>243840</xdr:rowOff>
    </xdr:from>
    <xdr:to>
      <xdr:col>10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F18446C-2695-476F-946D-833F8E5DD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124641</xdr:colOff>
      <xdr:row>2</xdr:row>
      <xdr:rowOff>1632</xdr:rowOff>
    </xdr:from>
    <xdr:to>
      <xdr:col>11</xdr:col>
      <xdr:colOff>66675</xdr:colOff>
      <xdr:row>24</xdr:row>
      <xdr:rowOff>97404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D2D0E3F-5BFF-42E8-8EC4-7E2296DA3134}"/>
            </a:ext>
          </a:extLst>
        </xdr:cNvPr>
        <xdr:cNvGrpSpPr/>
      </xdr:nvGrpSpPr>
      <xdr:grpSpPr>
        <a:xfrm>
          <a:off x="257991" y="496932"/>
          <a:ext cx="6152334" cy="5544072"/>
          <a:chOff x="255270" y="491490"/>
          <a:chExt cx="5955030" cy="5549514"/>
        </a:xfrm>
      </xdr:grpSpPr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6761D1D9-95CC-B123-1DE3-55E5189C38E6}"/>
              </a:ext>
            </a:extLst>
          </xdr:cNvPr>
          <xdr:cNvGraphicFramePr>
            <a:graphicFrameLocks/>
          </xdr:cNvGraphicFramePr>
        </xdr:nvGraphicFramePr>
        <xdr:xfrm>
          <a:off x="255270" y="491490"/>
          <a:ext cx="5955030" cy="495681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500EE263-712E-6055-D704-6A87CE2E0A32}"/>
              </a:ext>
            </a:extLst>
          </xdr:cNvPr>
          <xdr:cNvGrpSpPr/>
        </xdr:nvGrpSpPr>
        <xdr:grpSpPr>
          <a:xfrm>
            <a:off x="326836" y="4831644"/>
            <a:ext cx="2686621" cy="1204462"/>
            <a:chOff x="326836" y="4831644"/>
            <a:chExt cx="2686621" cy="1204462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46471264-0276-D9F0-C77D-2648D0B81DC2}"/>
                </a:ext>
              </a:extLst>
            </xdr:cNvPr>
            <xdr:cNvSpPr/>
          </xdr:nvSpPr>
          <xdr:spPr>
            <a:xfrm>
              <a:off x="326836" y="5313074"/>
              <a:ext cx="1588258" cy="723032"/>
            </a:xfrm>
            <a:prstGeom prst="rect">
              <a:avLst/>
            </a:prstGeom>
            <a:solidFill>
              <a:schemeClr val="accent1">
                <a:lumMod val="20000"/>
                <a:lumOff val="80000"/>
              </a:schemeClr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 anchorCtr="1">
              <a:noAutofit/>
            </a:bodyPr>
            <a:lstStyle/>
            <a:p>
              <a:pPr algn="ctr"/>
              <a:r>
                <a:rPr kumimoji="1" lang="ja-JP" altLang="en-US" sz="12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東京</a:t>
              </a:r>
              <a:r>
                <a:rPr kumimoji="1" lang="en-US" altLang="ja-JP" sz="12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23</a:t>
              </a:r>
              <a:r>
                <a:rPr kumimoji="1" lang="ja-JP" altLang="en-US" sz="12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区内</a:t>
              </a:r>
              <a:endParaRPr kumimoji="1" lang="en-US" altLang="ja-JP" sz="120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en-US" altLang="ja-JP" sz="1200" b="1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44.0%</a:t>
              </a:r>
              <a:endParaRPr kumimoji="1" lang="ja-JP" altLang="en-US" sz="1200" b="1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</xdr:txBody>
        </xdr:sp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B31940B8-1481-2FF5-C16D-6F567DE4AFB2}"/>
                </a:ext>
              </a:extLst>
            </xdr:cNvPr>
            <xdr:cNvGrpSpPr/>
          </xdr:nvGrpSpPr>
          <xdr:grpSpPr>
            <a:xfrm>
              <a:off x="600856" y="4831644"/>
              <a:ext cx="2412601" cy="481441"/>
              <a:chOff x="600856" y="4857843"/>
              <a:chExt cx="2412601" cy="576093"/>
            </a:xfrm>
          </xdr:grpSpPr>
          <xdr:sp macro="" textlink="">
            <xdr:nvSpPr>
              <xdr:cNvPr id="12" name="右大かっこ 11">
                <a:extLst>
                  <a:ext uri="{FF2B5EF4-FFF2-40B4-BE49-F238E27FC236}">
                    <a16:creationId xmlns:a16="http://schemas.microsoft.com/office/drawing/2014/main" id="{D4B63554-EF60-1854-BF45-E4CDAA6A1799}"/>
                  </a:ext>
                </a:extLst>
              </xdr:cNvPr>
              <xdr:cNvSpPr/>
            </xdr:nvSpPr>
            <xdr:spPr>
              <a:xfrm rot="17141831" flipH="1">
                <a:off x="1707068" y="3751631"/>
                <a:ext cx="200178" cy="2412601"/>
              </a:xfrm>
              <a:prstGeom prst="rightBracket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13" name="直線コネクタ 12">
                <a:extLst>
                  <a:ext uri="{FF2B5EF4-FFF2-40B4-BE49-F238E27FC236}">
                    <a16:creationId xmlns:a16="http://schemas.microsoft.com/office/drawing/2014/main" id="{0E948049-AF8F-D759-9271-F5F3616BB25F}"/>
                  </a:ext>
                </a:extLst>
              </xdr:cNvPr>
              <xdr:cNvCxnSpPr>
                <a:endCxn id="10" idx="0"/>
              </xdr:cNvCxnSpPr>
            </xdr:nvCxnSpPr>
            <xdr:spPr>
              <a:xfrm flipH="1">
                <a:off x="1120965" y="4895515"/>
                <a:ext cx="226207" cy="538421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1F42EFFB-F393-5902-B65B-EA90FE35A378}"/>
              </a:ext>
            </a:extLst>
          </xdr:cNvPr>
          <xdr:cNvGrpSpPr/>
        </xdr:nvGrpSpPr>
        <xdr:grpSpPr>
          <a:xfrm>
            <a:off x="3179825" y="3448536"/>
            <a:ext cx="2763471" cy="2592468"/>
            <a:chOff x="3179825" y="3448536"/>
            <a:chExt cx="2763471" cy="2592468"/>
          </a:xfrm>
        </xdr:grpSpPr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98E20856-9AFB-5C5D-B49F-8AD1784C7179}"/>
                </a:ext>
              </a:extLst>
            </xdr:cNvPr>
            <xdr:cNvSpPr/>
          </xdr:nvSpPr>
          <xdr:spPr>
            <a:xfrm>
              <a:off x="3179825" y="5398520"/>
              <a:ext cx="2428875" cy="642484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>
              <a:spAutoFit/>
            </a:bodyPr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多摩地域</a:t>
              </a:r>
              <a:endParaRPr kumimoji="1" lang="en-US" altLang="ja-JP" sz="110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（東京</a:t>
              </a:r>
              <a:r>
                <a:rPr kumimoji="1" lang="en-US" altLang="ja-JP" sz="11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23</a:t>
              </a:r>
              <a:r>
                <a:rPr kumimoji="1" lang="ja-JP" altLang="en-US" sz="11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区・島しょを除く地域）</a:t>
              </a:r>
              <a:endParaRPr kumimoji="1" lang="en-US" altLang="ja-JP" sz="110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en-US" altLang="ja-JP" sz="1100" b="1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15.2%</a:t>
              </a:r>
              <a:endParaRPr kumimoji="1" lang="ja-JP" altLang="en-US" sz="1100" b="1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</xdr:txBody>
        </xdr:sp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7E31A14A-D4BD-887C-6247-00963AD5689B}"/>
                </a:ext>
              </a:extLst>
            </xdr:cNvPr>
            <xdr:cNvGrpSpPr/>
          </xdr:nvGrpSpPr>
          <xdr:grpSpPr>
            <a:xfrm>
              <a:off x="5422731" y="3448536"/>
              <a:ext cx="520565" cy="2256609"/>
              <a:chOff x="5422731" y="3448536"/>
              <a:chExt cx="520565" cy="2256609"/>
            </a:xfrm>
          </xdr:grpSpPr>
          <xdr:sp macro="" textlink="">
            <xdr:nvSpPr>
              <xdr:cNvPr id="8" name="右大かっこ 7">
                <a:extLst>
                  <a:ext uri="{FF2B5EF4-FFF2-40B4-BE49-F238E27FC236}">
                    <a16:creationId xmlns:a16="http://schemas.microsoft.com/office/drawing/2014/main" id="{ECFCBF2C-A4FB-A705-B7D0-0C41B60189EB}"/>
                  </a:ext>
                </a:extLst>
              </xdr:cNvPr>
              <xdr:cNvSpPr/>
            </xdr:nvSpPr>
            <xdr:spPr>
              <a:xfrm rot="1224758">
                <a:off x="5422731" y="3448536"/>
                <a:ext cx="178146" cy="1919124"/>
              </a:xfrm>
              <a:prstGeom prst="rightBracket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9" name="フリーフォーム: 図形 8">
                <a:extLst>
                  <a:ext uri="{FF2B5EF4-FFF2-40B4-BE49-F238E27FC236}">
                    <a16:creationId xmlns:a16="http://schemas.microsoft.com/office/drawing/2014/main" id="{ED42B2C4-5A24-198B-18D5-5A405F416C34}"/>
                  </a:ext>
                </a:extLst>
              </xdr:cNvPr>
              <xdr:cNvSpPr/>
            </xdr:nvSpPr>
            <xdr:spPr>
              <a:xfrm>
                <a:off x="5581346" y="4429125"/>
                <a:ext cx="361950" cy="1276020"/>
              </a:xfrm>
              <a:custGeom>
                <a:avLst/>
                <a:gdLst>
                  <a:gd name="connsiteX0" fmla="*/ 104775 w 466725"/>
                  <a:gd name="connsiteY0" fmla="*/ 0 h 1476375"/>
                  <a:gd name="connsiteX1" fmla="*/ 466725 w 466725"/>
                  <a:gd name="connsiteY1" fmla="*/ 0 h 1476375"/>
                  <a:gd name="connsiteX2" fmla="*/ 466725 w 466725"/>
                  <a:gd name="connsiteY2" fmla="*/ 1400175 h 1476375"/>
                  <a:gd name="connsiteX3" fmla="*/ 28575 w 466725"/>
                  <a:gd name="connsiteY3" fmla="*/ 1400175 h 1476375"/>
                  <a:gd name="connsiteX4" fmla="*/ 0 w 466725"/>
                  <a:gd name="connsiteY4" fmla="*/ 1476375 h 1476375"/>
                  <a:gd name="connsiteX0" fmla="*/ 76200 w 438150"/>
                  <a:gd name="connsiteY0" fmla="*/ 0 h 1400175"/>
                  <a:gd name="connsiteX1" fmla="*/ 438150 w 438150"/>
                  <a:gd name="connsiteY1" fmla="*/ 0 h 1400175"/>
                  <a:gd name="connsiteX2" fmla="*/ 438150 w 438150"/>
                  <a:gd name="connsiteY2" fmla="*/ 1400175 h 1400175"/>
                  <a:gd name="connsiteX3" fmla="*/ 0 w 438150"/>
                  <a:gd name="connsiteY3" fmla="*/ 1400175 h 1400175"/>
                  <a:gd name="connsiteX0" fmla="*/ 0 w 361950"/>
                  <a:gd name="connsiteY0" fmla="*/ 0 h 1400175"/>
                  <a:gd name="connsiteX1" fmla="*/ 361950 w 361950"/>
                  <a:gd name="connsiteY1" fmla="*/ 0 h 1400175"/>
                  <a:gd name="connsiteX2" fmla="*/ 361950 w 361950"/>
                  <a:gd name="connsiteY2" fmla="*/ 1400175 h 1400175"/>
                  <a:gd name="connsiteX3" fmla="*/ 38100 w 361950"/>
                  <a:gd name="connsiteY3" fmla="*/ 1400175 h 140017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361950" h="1400175">
                    <a:moveTo>
                      <a:pt x="0" y="0"/>
                    </a:moveTo>
                    <a:lnTo>
                      <a:pt x="361950" y="0"/>
                    </a:lnTo>
                    <a:lnTo>
                      <a:pt x="361950" y="1400175"/>
                    </a:lnTo>
                    <a:lnTo>
                      <a:pt x="38100" y="1400175"/>
                    </a:lnTo>
                  </a:path>
                </a:pathLst>
              </a:custGeom>
              <a:no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205742</xdr:rowOff>
    </xdr:from>
    <xdr:to>
      <xdr:col>14</xdr:col>
      <xdr:colOff>0</xdr:colOff>
      <xdr:row>24</xdr:row>
      <xdr:rowOff>200025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D310E13-C970-41C8-996F-29FF93B9A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1</xdr:row>
      <xdr:rowOff>215265</xdr:rowOff>
    </xdr:from>
    <xdr:to>
      <xdr:col>10</xdr:col>
      <xdr:colOff>19050</xdr:colOff>
      <xdr:row>21</xdr:row>
      <xdr:rowOff>219075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7A4C4F-FA65-4D97-9AF9-4C9FD5ACF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</xdr:row>
      <xdr:rowOff>243840</xdr:rowOff>
    </xdr:from>
    <xdr:to>
      <xdr:col>10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2685DE4-3C57-4BC5-A777-44AC72C2B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M3:Q9"/>
  <sheetViews>
    <sheetView tabSelected="1" zoomScaleNormal="100" zoomScaleSheetLayoutView="100" workbookViewId="0">
      <selection activeCell="K18" sqref="K18"/>
    </sheetView>
  </sheetViews>
  <sheetFormatPr defaultColWidth="8.75" defaultRowHeight="19.899999999999999" customHeight="1" x14ac:dyDescent="0.15"/>
  <cols>
    <col min="1" max="2" width="1.75" style="1" customWidth="1"/>
    <col min="3" max="10" width="9.75" style="1" customWidth="1"/>
    <col min="11" max="12" width="1.75" style="1" customWidth="1"/>
    <col min="13" max="13" width="8.75" style="1"/>
    <col min="14" max="14" width="20.75" style="1" customWidth="1"/>
    <col min="15" max="16384" width="8.75" style="1"/>
  </cols>
  <sheetData>
    <row r="3" spans="13:17" ht="19.899999999999999" customHeight="1" x14ac:dyDescent="0.15">
      <c r="M3" s="1" t="s">
        <v>112</v>
      </c>
    </row>
    <row r="4" spans="13:17" ht="19.899999999999999" customHeight="1" x14ac:dyDescent="0.15">
      <c r="M4" s="3" t="s">
        <v>14</v>
      </c>
      <c r="N4" s="4" t="s">
        <v>29</v>
      </c>
      <c r="O4" s="5">
        <v>574</v>
      </c>
      <c r="P4" s="6">
        <v>41.897810218978101</v>
      </c>
      <c r="Q4" s="41">
        <f>O4*100/SUM($O$4:$O$7)</f>
        <v>41.897810218978101</v>
      </c>
    </row>
    <row r="5" spans="13:17" ht="19.899999999999999" customHeight="1" x14ac:dyDescent="0.15">
      <c r="M5" s="3" t="s">
        <v>0</v>
      </c>
      <c r="N5" s="4" t="s">
        <v>30</v>
      </c>
      <c r="O5" s="5">
        <v>777</v>
      </c>
      <c r="P5" s="6">
        <v>56.715328467153284</v>
      </c>
      <c r="Q5" s="41">
        <f t="shared" ref="Q5:Q7" si="0">O5*100/SUM($O$4:$O$7)</f>
        <v>56.715328467153284</v>
      </c>
    </row>
    <row r="6" spans="13:17" ht="19.899999999999999" customHeight="1" x14ac:dyDescent="0.15">
      <c r="M6" s="3" t="s">
        <v>1</v>
      </c>
      <c r="N6" s="4" t="s">
        <v>157</v>
      </c>
      <c r="O6" s="5">
        <v>6</v>
      </c>
      <c r="P6" s="6">
        <v>0.43795620437956206</v>
      </c>
      <c r="Q6" s="41">
        <f t="shared" si="0"/>
        <v>0.43795620437956206</v>
      </c>
    </row>
    <row r="7" spans="13:17" ht="19.899999999999999" customHeight="1" x14ac:dyDescent="0.15">
      <c r="M7" s="3" t="s">
        <v>2</v>
      </c>
      <c r="N7" s="4" t="s">
        <v>28</v>
      </c>
      <c r="O7" s="5">
        <v>13</v>
      </c>
      <c r="P7" s="6">
        <v>0.94890510948905105</v>
      </c>
      <c r="Q7" s="41">
        <f t="shared" si="0"/>
        <v>0.94890510948905105</v>
      </c>
    </row>
    <row r="8" spans="13:17" ht="19.899999999999999" customHeight="1" x14ac:dyDescent="0.15">
      <c r="M8" s="7"/>
      <c r="N8" s="8" t="s">
        <v>9</v>
      </c>
      <c r="O8" s="5">
        <v>1370</v>
      </c>
      <c r="P8" s="6">
        <v>100</v>
      </c>
    </row>
    <row r="9" spans="13:17" ht="19.899999999999999" customHeight="1" x14ac:dyDescent="0.15">
      <c r="O9" s="43"/>
      <c r="Q9" s="41"/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M3:Q12"/>
  <sheetViews>
    <sheetView zoomScaleNormal="100" zoomScaleSheetLayoutView="100" workbookViewId="0">
      <selection activeCell="P17" sqref="P17"/>
    </sheetView>
  </sheetViews>
  <sheetFormatPr defaultColWidth="8.75" defaultRowHeight="19.899999999999999" customHeight="1" x14ac:dyDescent="0.15"/>
  <cols>
    <col min="1" max="2" width="1.75" style="1" customWidth="1"/>
    <col min="3" max="10" width="9.75" style="1" customWidth="1"/>
    <col min="11" max="12" width="1.75" style="1" customWidth="1"/>
    <col min="13" max="13" width="8.75" style="1"/>
    <col min="14" max="14" width="20.75" style="1" customWidth="1"/>
    <col min="15" max="16384" width="8.75" style="1"/>
  </cols>
  <sheetData>
    <row r="3" spans="13:17" ht="19.899999999999999" customHeight="1" x14ac:dyDescent="0.15">
      <c r="M3" s="1" t="s">
        <v>121</v>
      </c>
    </row>
    <row r="4" spans="13:17" ht="19.899999999999999" customHeight="1" x14ac:dyDescent="0.15">
      <c r="M4" s="3" t="s">
        <v>14</v>
      </c>
      <c r="N4" s="4" t="s">
        <v>68</v>
      </c>
      <c r="O4" s="5">
        <v>109</v>
      </c>
      <c r="P4" s="6">
        <v>7.9562043795620436</v>
      </c>
      <c r="Q4" s="41">
        <f>O4*100/1370</f>
        <v>7.9562043795620436</v>
      </c>
    </row>
    <row r="5" spans="13:17" ht="19.899999999999999" customHeight="1" x14ac:dyDescent="0.15">
      <c r="M5" s="3" t="s">
        <v>0</v>
      </c>
      <c r="N5" s="17" t="s">
        <v>70</v>
      </c>
      <c r="O5" s="5">
        <v>85</v>
      </c>
      <c r="P5" s="6">
        <v>6.2043795620437958</v>
      </c>
      <c r="Q5" s="41">
        <f t="shared" ref="Q5:Q10" si="0">O5*100/1370</f>
        <v>6.2043795620437958</v>
      </c>
    </row>
    <row r="6" spans="13:17" ht="19.899999999999999" customHeight="1" x14ac:dyDescent="0.15">
      <c r="M6" s="3" t="s">
        <v>1</v>
      </c>
      <c r="N6" s="17" t="s">
        <v>71</v>
      </c>
      <c r="O6" s="5">
        <v>157</v>
      </c>
      <c r="P6" s="6">
        <v>11.459854014598541</v>
      </c>
      <c r="Q6" s="41">
        <f t="shared" si="0"/>
        <v>11.459854014598541</v>
      </c>
    </row>
    <row r="7" spans="13:17" ht="19.899999999999999" customHeight="1" x14ac:dyDescent="0.15">
      <c r="M7" s="3" t="s">
        <v>2</v>
      </c>
      <c r="N7" s="17" t="s">
        <v>72</v>
      </c>
      <c r="O7" s="5">
        <v>301</v>
      </c>
      <c r="P7" s="6">
        <v>21.970802919708028</v>
      </c>
      <c r="Q7" s="41">
        <f t="shared" si="0"/>
        <v>21.970802919708028</v>
      </c>
    </row>
    <row r="8" spans="13:17" ht="19.899999999999999" customHeight="1" x14ac:dyDescent="0.15">
      <c r="M8" s="3" t="s">
        <v>3</v>
      </c>
      <c r="N8" s="17" t="s">
        <v>73</v>
      </c>
      <c r="O8" s="5">
        <v>253</v>
      </c>
      <c r="P8" s="6">
        <v>18.467153284671532</v>
      </c>
      <c r="Q8" s="41">
        <f t="shared" si="0"/>
        <v>18.467153284671532</v>
      </c>
    </row>
    <row r="9" spans="13:17" ht="19.899999999999999" customHeight="1" x14ac:dyDescent="0.15">
      <c r="M9" s="3" t="s">
        <v>4</v>
      </c>
      <c r="N9" s="4" t="s">
        <v>69</v>
      </c>
      <c r="O9" s="5">
        <v>455</v>
      </c>
      <c r="P9" s="6">
        <v>33.211678832116789</v>
      </c>
      <c r="Q9" s="41">
        <f t="shared" si="0"/>
        <v>33.211678832116789</v>
      </c>
    </row>
    <row r="10" spans="13:17" ht="19.899999999999999" customHeight="1" x14ac:dyDescent="0.15">
      <c r="M10" s="3" t="s">
        <v>5</v>
      </c>
      <c r="N10" s="4" t="s">
        <v>28</v>
      </c>
      <c r="O10" s="5">
        <v>10</v>
      </c>
      <c r="P10" s="6">
        <v>0.72992700729927007</v>
      </c>
      <c r="Q10" s="41">
        <f t="shared" si="0"/>
        <v>0.72992700729927007</v>
      </c>
    </row>
    <row r="11" spans="13:17" ht="19.899999999999999" customHeight="1" x14ac:dyDescent="0.15">
      <c r="M11" s="7"/>
      <c r="N11" s="8" t="s">
        <v>9</v>
      </c>
      <c r="O11" s="5">
        <v>1370</v>
      </c>
      <c r="P11" s="6">
        <v>100</v>
      </c>
    </row>
    <row r="12" spans="13:17" ht="19.899999999999999" customHeight="1" x14ac:dyDescent="0.15">
      <c r="O12" s="42">
        <f>SUM(O4:O10)</f>
        <v>1370</v>
      </c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M3:S16"/>
  <sheetViews>
    <sheetView showGridLines="0" zoomScaleNormal="100" zoomScaleSheetLayoutView="85" workbookViewId="0">
      <selection activeCell="O14" sqref="O14"/>
    </sheetView>
  </sheetViews>
  <sheetFormatPr defaultColWidth="8.75" defaultRowHeight="19.899999999999999" customHeight="1" x14ac:dyDescent="0.15"/>
  <cols>
    <col min="1" max="2" width="1.75" style="1" customWidth="1"/>
    <col min="3" max="10" width="9.75" style="1" customWidth="1"/>
    <col min="11" max="11" width="4" style="1" customWidth="1"/>
    <col min="12" max="12" width="1.75" style="1" customWidth="1"/>
    <col min="13" max="13" width="8.75" style="1"/>
    <col min="14" max="14" width="20.75" style="1" customWidth="1"/>
    <col min="15" max="16384" width="8.75" style="1"/>
  </cols>
  <sheetData>
    <row r="3" spans="13:19" ht="19.899999999999999" customHeight="1" x14ac:dyDescent="0.15">
      <c r="M3" s="1" t="s">
        <v>122</v>
      </c>
    </row>
    <row r="4" spans="13:19" ht="19.899999999999999" customHeight="1" x14ac:dyDescent="0.15">
      <c r="M4" s="3" t="s">
        <v>14</v>
      </c>
      <c r="N4" s="4" t="s">
        <v>50</v>
      </c>
      <c r="O4" s="5">
        <v>63</v>
      </c>
      <c r="P4" s="6">
        <f>O4/O$14*100</f>
        <v>4.5985401459854014</v>
      </c>
      <c r="Q4" s="18">
        <f>SUM(P4:P6)</f>
        <v>22.627737226277372</v>
      </c>
      <c r="R4" s="41"/>
      <c r="S4" s="41"/>
    </row>
    <row r="5" spans="13:19" ht="19.899999999999999" customHeight="1" x14ac:dyDescent="0.15">
      <c r="M5" s="3" t="s">
        <v>0</v>
      </c>
      <c r="N5" s="4" t="s">
        <v>51</v>
      </c>
      <c r="O5" s="5">
        <v>69</v>
      </c>
      <c r="P5" s="6">
        <f t="shared" ref="P5:P14" si="0">O5/O$14*100</f>
        <v>5.0364963503649633</v>
      </c>
      <c r="R5" s="41"/>
    </row>
    <row r="6" spans="13:19" ht="19.899999999999999" customHeight="1" x14ac:dyDescent="0.15">
      <c r="M6" s="3" t="s">
        <v>1</v>
      </c>
      <c r="N6" s="17" t="s">
        <v>75</v>
      </c>
      <c r="O6" s="5">
        <v>178</v>
      </c>
      <c r="P6" s="6">
        <f t="shared" si="0"/>
        <v>12.992700729927007</v>
      </c>
      <c r="R6" s="41"/>
    </row>
    <row r="7" spans="13:19" ht="19.899999999999999" customHeight="1" x14ac:dyDescent="0.15">
      <c r="M7" s="3" t="s">
        <v>2</v>
      </c>
      <c r="N7" s="4" t="s">
        <v>52</v>
      </c>
      <c r="O7" s="5">
        <v>165</v>
      </c>
      <c r="P7" s="6">
        <f t="shared" si="0"/>
        <v>12.043795620437956</v>
      </c>
      <c r="Q7" s="18">
        <f>SUM(P7:P8)</f>
        <v>34.817518248175183</v>
      </c>
      <c r="R7" s="41"/>
      <c r="S7" s="41"/>
    </row>
    <row r="8" spans="13:19" ht="19.899999999999999" customHeight="1" x14ac:dyDescent="0.15">
      <c r="M8" s="3" t="s">
        <v>3</v>
      </c>
      <c r="N8" s="17" t="s">
        <v>77</v>
      </c>
      <c r="O8" s="5">
        <v>312</v>
      </c>
      <c r="P8" s="6">
        <f t="shared" si="0"/>
        <v>22.773722627737225</v>
      </c>
      <c r="R8" s="41"/>
    </row>
    <row r="9" spans="13:19" ht="19.899999999999999" customHeight="1" x14ac:dyDescent="0.15">
      <c r="M9" s="3" t="s">
        <v>4</v>
      </c>
      <c r="N9" s="4" t="s">
        <v>53</v>
      </c>
      <c r="O9" s="5">
        <v>121</v>
      </c>
      <c r="P9" s="6">
        <f t="shared" si="0"/>
        <v>8.8321167883211675</v>
      </c>
      <c r="R9" s="41"/>
    </row>
    <row r="10" spans="13:19" ht="19.899999999999999" customHeight="1" x14ac:dyDescent="0.15">
      <c r="M10" s="3" t="s">
        <v>5</v>
      </c>
      <c r="N10" s="17" t="s">
        <v>76</v>
      </c>
      <c r="O10" s="5">
        <v>96</v>
      </c>
      <c r="P10" s="6">
        <f t="shared" si="0"/>
        <v>7.007299270072993</v>
      </c>
      <c r="R10" s="41"/>
    </row>
    <row r="11" spans="13:19" ht="19.899999999999999" customHeight="1" x14ac:dyDescent="0.15">
      <c r="M11" s="3" t="s">
        <v>6</v>
      </c>
      <c r="N11" s="4" t="s">
        <v>74</v>
      </c>
      <c r="O11" s="5">
        <v>222</v>
      </c>
      <c r="P11" s="6">
        <f t="shared" si="0"/>
        <v>16.204379562043798</v>
      </c>
      <c r="R11" s="41"/>
    </row>
    <row r="12" spans="13:19" ht="19.899999999999999" customHeight="1" x14ac:dyDescent="0.15">
      <c r="M12" s="3" t="s">
        <v>7</v>
      </c>
      <c r="N12" s="4" t="s">
        <v>47</v>
      </c>
      <c r="O12" s="5">
        <v>130</v>
      </c>
      <c r="P12" s="6">
        <f t="shared" si="0"/>
        <v>9.4890510948905096</v>
      </c>
      <c r="R12" s="41"/>
    </row>
    <row r="13" spans="13:19" ht="19.899999999999999" customHeight="1" x14ac:dyDescent="0.15">
      <c r="M13" s="3" t="s">
        <v>8</v>
      </c>
      <c r="N13" s="4" t="s">
        <v>28</v>
      </c>
      <c r="O13" s="5">
        <v>14</v>
      </c>
      <c r="P13" s="6">
        <f t="shared" si="0"/>
        <v>1.0218978102189782</v>
      </c>
      <c r="R13" s="41"/>
    </row>
    <row r="14" spans="13:19" ht="19.899999999999999" customHeight="1" x14ac:dyDescent="0.15">
      <c r="M14" s="7"/>
      <c r="N14" s="8" t="s">
        <v>9</v>
      </c>
      <c r="O14" s="5">
        <v>1370</v>
      </c>
      <c r="P14" s="6">
        <f t="shared" si="0"/>
        <v>100</v>
      </c>
    </row>
    <row r="15" spans="13:19" ht="19.899999999999999" customHeight="1" x14ac:dyDescent="0.15">
      <c r="O15" s="42">
        <f>SUM(O4:O13)</f>
        <v>1370</v>
      </c>
    </row>
    <row r="16" spans="13:19" ht="19.899999999999999" customHeight="1" x14ac:dyDescent="0.15">
      <c r="M16" s="40"/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Q3:U23"/>
  <sheetViews>
    <sheetView zoomScaleNormal="100" zoomScaleSheetLayoutView="100" workbookViewId="0">
      <selection activeCell="B2" sqref="B2:O40"/>
    </sheetView>
  </sheetViews>
  <sheetFormatPr defaultColWidth="9" defaultRowHeight="16.899999999999999" customHeight="1" x14ac:dyDescent="0.15"/>
  <cols>
    <col min="1" max="2" width="1.75" style="1" customWidth="1"/>
    <col min="3" max="13" width="9" style="1"/>
    <col min="14" max="14" width="9" style="1" customWidth="1"/>
    <col min="15" max="16" width="1.75" style="1" customWidth="1"/>
    <col min="17" max="17" width="9" style="1"/>
    <col min="18" max="18" width="20.75" style="1" customWidth="1"/>
    <col min="19" max="20" width="9" style="1"/>
    <col min="21" max="21" width="10.5" style="1" bestFit="1" customWidth="1"/>
    <col min="22" max="16384" width="9" style="1"/>
  </cols>
  <sheetData>
    <row r="3" spans="17:21" ht="16.899999999999999" customHeight="1" x14ac:dyDescent="0.15">
      <c r="Q3" s="1" t="s">
        <v>123</v>
      </c>
    </row>
    <row r="4" spans="17:21" ht="16.899999999999999" customHeight="1" x14ac:dyDescent="0.15">
      <c r="Q4" s="3" t="s">
        <v>140</v>
      </c>
      <c r="R4" s="4" t="s">
        <v>79</v>
      </c>
      <c r="S4" s="5">
        <v>427</v>
      </c>
      <c r="T4" s="15">
        <f>S4/S$22*100</f>
        <v>34.828711256117458</v>
      </c>
      <c r="U4" s="41"/>
    </row>
    <row r="5" spans="17:21" ht="16.899999999999999" customHeight="1" x14ac:dyDescent="0.15">
      <c r="Q5" s="3" t="s">
        <v>143</v>
      </c>
      <c r="R5" s="4" t="s">
        <v>80</v>
      </c>
      <c r="S5" s="5">
        <v>283</v>
      </c>
      <c r="T5" s="15">
        <f t="shared" ref="T5:T22" si="0">S5/S$22*100</f>
        <v>23.083197389885807</v>
      </c>
      <c r="U5" s="41"/>
    </row>
    <row r="6" spans="17:21" ht="16.899999999999999" customHeight="1" x14ac:dyDescent="0.15">
      <c r="Q6" s="3" t="s">
        <v>142</v>
      </c>
      <c r="R6" s="4" t="s">
        <v>125</v>
      </c>
      <c r="S6" s="5">
        <v>200</v>
      </c>
      <c r="T6" s="15">
        <f t="shared" si="0"/>
        <v>16.31321370309951</v>
      </c>
      <c r="U6" s="41"/>
    </row>
    <row r="7" spans="17:21" ht="16.899999999999999" customHeight="1" x14ac:dyDescent="0.15">
      <c r="Q7" s="3" t="s">
        <v>141</v>
      </c>
      <c r="R7" s="4" t="s">
        <v>124</v>
      </c>
      <c r="S7" s="5">
        <v>185</v>
      </c>
      <c r="T7" s="15">
        <f t="shared" si="0"/>
        <v>15.089722675367048</v>
      </c>
      <c r="U7" s="41"/>
    </row>
    <row r="8" spans="17:21" ht="16.899999999999999" customHeight="1" x14ac:dyDescent="0.15">
      <c r="Q8" s="3" t="s">
        <v>145</v>
      </c>
      <c r="R8" s="4" t="s">
        <v>81</v>
      </c>
      <c r="S8" s="5">
        <v>164</v>
      </c>
      <c r="T8" s="15">
        <f t="shared" si="0"/>
        <v>13.376835236541599</v>
      </c>
      <c r="U8" s="41"/>
    </row>
    <row r="9" spans="17:21" ht="16.899999999999999" customHeight="1" x14ac:dyDescent="0.15">
      <c r="Q9" s="3" t="s">
        <v>150</v>
      </c>
      <c r="R9" s="4" t="s">
        <v>129</v>
      </c>
      <c r="S9" s="5">
        <v>162</v>
      </c>
      <c r="T9" s="15">
        <f t="shared" si="0"/>
        <v>13.213703099510605</v>
      </c>
      <c r="U9" s="41"/>
    </row>
    <row r="10" spans="17:21" ht="16.899999999999999" customHeight="1" x14ac:dyDescent="0.15">
      <c r="Q10" s="3" t="s">
        <v>144</v>
      </c>
      <c r="R10" s="4" t="s">
        <v>126</v>
      </c>
      <c r="S10" s="5">
        <v>102</v>
      </c>
      <c r="T10" s="15">
        <f t="shared" si="0"/>
        <v>8.3197389885807507</v>
      </c>
      <c r="U10" s="41"/>
    </row>
    <row r="11" spans="17:21" ht="16.899999999999999" customHeight="1" x14ac:dyDescent="0.15">
      <c r="Q11" s="3" t="s">
        <v>154</v>
      </c>
      <c r="R11" s="4" t="s">
        <v>133</v>
      </c>
      <c r="S11" s="5">
        <v>72</v>
      </c>
      <c r="T11" s="15">
        <f t="shared" si="0"/>
        <v>5.8727569331158236</v>
      </c>
      <c r="U11" s="41"/>
    </row>
    <row r="12" spans="17:21" ht="16.899999999999999" customHeight="1" x14ac:dyDescent="0.15">
      <c r="Q12" s="3" t="s">
        <v>147</v>
      </c>
      <c r="R12" s="4" t="s">
        <v>128</v>
      </c>
      <c r="S12" s="5">
        <v>70</v>
      </c>
      <c r="T12" s="15">
        <f t="shared" si="0"/>
        <v>5.709624796084829</v>
      </c>
      <c r="U12" s="41"/>
    </row>
    <row r="13" spans="17:21" ht="16.899999999999999" customHeight="1" x14ac:dyDescent="0.15">
      <c r="Q13" s="3" t="s">
        <v>151</v>
      </c>
      <c r="R13" s="4" t="s">
        <v>130</v>
      </c>
      <c r="S13" s="5">
        <v>31</v>
      </c>
      <c r="T13" s="15">
        <f t="shared" si="0"/>
        <v>2.5285481239804239</v>
      </c>
      <c r="U13" s="41"/>
    </row>
    <row r="14" spans="17:21" ht="16.899999999999999" customHeight="1" x14ac:dyDescent="0.15">
      <c r="Q14" s="3" t="s">
        <v>152</v>
      </c>
      <c r="R14" s="4" t="s">
        <v>131</v>
      </c>
      <c r="S14" s="5">
        <v>31</v>
      </c>
      <c r="T14" s="15">
        <f t="shared" si="0"/>
        <v>2.5285481239804239</v>
      </c>
      <c r="U14" s="41"/>
    </row>
    <row r="15" spans="17:21" ht="16.899999999999999" customHeight="1" x14ac:dyDescent="0.15">
      <c r="Q15" s="3" t="s">
        <v>146</v>
      </c>
      <c r="R15" s="4" t="s">
        <v>127</v>
      </c>
      <c r="S15" s="5">
        <v>23</v>
      </c>
      <c r="T15" s="15">
        <f t="shared" si="0"/>
        <v>1.8760195758564437</v>
      </c>
      <c r="U15" s="41"/>
    </row>
    <row r="16" spans="17:21" ht="16.899999999999999" customHeight="1" x14ac:dyDescent="0.15">
      <c r="Q16" s="3" t="s">
        <v>153</v>
      </c>
      <c r="R16" s="4" t="s">
        <v>132</v>
      </c>
      <c r="S16" s="5">
        <v>21</v>
      </c>
      <c r="T16" s="15">
        <f t="shared" si="0"/>
        <v>1.7128874388254487</v>
      </c>
      <c r="U16" s="41"/>
    </row>
    <row r="17" spans="17:21" ht="16.899999999999999" customHeight="1" x14ac:dyDescent="0.15">
      <c r="Q17" s="3" t="s">
        <v>149</v>
      </c>
      <c r="R17" s="4" t="s">
        <v>82</v>
      </c>
      <c r="S17" s="5">
        <v>2</v>
      </c>
      <c r="T17" s="15">
        <f t="shared" si="0"/>
        <v>0.16313213703099511</v>
      </c>
      <c r="U17" s="41"/>
    </row>
    <row r="18" spans="17:21" ht="16.899999999999999" customHeight="1" x14ac:dyDescent="0.15">
      <c r="Q18" s="3" t="s">
        <v>155</v>
      </c>
      <c r="R18" s="4" t="s">
        <v>83</v>
      </c>
      <c r="S18" s="5">
        <v>72</v>
      </c>
      <c r="T18" s="15">
        <f t="shared" si="0"/>
        <v>5.8727569331158236</v>
      </c>
      <c r="U18" s="41"/>
    </row>
    <row r="19" spans="17:21" ht="16.899999999999999" customHeight="1" x14ac:dyDescent="0.15">
      <c r="Q19" s="3" t="s">
        <v>156</v>
      </c>
      <c r="R19" s="4" t="s">
        <v>47</v>
      </c>
      <c r="S19" s="5">
        <v>152</v>
      </c>
      <c r="T19" s="15">
        <f t="shared" si="0"/>
        <v>12.398042414355629</v>
      </c>
      <c r="U19" s="41"/>
    </row>
    <row r="20" spans="17:21" ht="16.899999999999999" customHeight="1" x14ac:dyDescent="0.15">
      <c r="Q20" s="3" t="s">
        <v>78</v>
      </c>
      <c r="R20" s="4" t="s">
        <v>28</v>
      </c>
      <c r="S20" s="5">
        <v>10</v>
      </c>
      <c r="T20" s="15">
        <f t="shared" si="0"/>
        <v>0.81566068515497547</v>
      </c>
      <c r="U20" s="41"/>
    </row>
    <row r="21" spans="17:21" ht="16.899999999999999" customHeight="1" x14ac:dyDescent="0.15">
      <c r="Q21" s="7"/>
      <c r="R21" s="8" t="s">
        <v>9</v>
      </c>
      <c r="S21" s="5">
        <f>SUM(S4:S20)</f>
        <v>2007</v>
      </c>
      <c r="T21" s="15">
        <f t="shared" si="0"/>
        <v>163.70309951060358</v>
      </c>
      <c r="U21" s="41"/>
    </row>
    <row r="22" spans="17:21" ht="16.899999999999999" customHeight="1" x14ac:dyDescent="0.15">
      <c r="Q22" s="7"/>
      <c r="R22" s="8" t="s">
        <v>40</v>
      </c>
      <c r="S22" s="5">
        <v>1226</v>
      </c>
      <c r="T22" s="15">
        <f t="shared" si="0"/>
        <v>100</v>
      </c>
    </row>
    <row r="23" spans="17:21" ht="16.899999999999999" customHeight="1" x14ac:dyDescent="0.15">
      <c r="S23" s="42">
        <f>SUM(S4:S20)</f>
        <v>2007</v>
      </c>
    </row>
  </sheetData>
  <sortState xmlns:xlrd2="http://schemas.microsoft.com/office/spreadsheetml/2017/richdata2" ref="Q25:S38">
    <sortCondition descending="1" ref="S25:S38"/>
  </sortState>
  <phoneticPr fontId="6"/>
  <pageMargins left="0.7" right="0.7" top="0.75" bottom="0.75" header="0.3" footer="0.3"/>
  <pageSetup paperSize="9" scale="72" fitToHeight="0" orientation="portrait" r:id="rId1"/>
  <colBreaks count="1" manualBreakCount="1">
    <brk id="15" min="1" max="53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U70"/>
  <sheetViews>
    <sheetView zoomScaleNormal="100" zoomScaleSheetLayoutView="100" workbookViewId="0">
      <selection activeCell="D51" sqref="D51"/>
    </sheetView>
  </sheetViews>
  <sheetFormatPr defaultColWidth="9" defaultRowHeight="14.25" x14ac:dyDescent="0.15"/>
  <cols>
    <col min="1" max="2" width="9" style="45"/>
    <col min="3" max="3" width="32.625" style="45" customWidth="1"/>
    <col min="4" max="12" width="10.625" style="45" customWidth="1"/>
    <col min="13" max="13" width="9" style="45"/>
    <col min="14" max="14" width="9.875" style="45" customWidth="1"/>
    <col min="15" max="16384" width="9" style="45"/>
  </cols>
  <sheetData>
    <row r="1" spans="1:16" x14ac:dyDescent="0.15">
      <c r="C1" s="44" t="s">
        <v>123</v>
      </c>
    </row>
    <row r="4" spans="1:16" ht="60" customHeight="1" thickBot="1" x14ac:dyDescent="0.2">
      <c r="C4" s="46" t="s">
        <v>84</v>
      </c>
      <c r="D4" s="47" t="s">
        <v>85</v>
      </c>
      <c r="E4" s="48" t="s">
        <v>32</v>
      </c>
      <c r="F4" s="49" t="s">
        <v>86</v>
      </c>
      <c r="G4" s="49" t="s">
        <v>87</v>
      </c>
      <c r="H4" s="49" t="s">
        <v>88</v>
      </c>
      <c r="I4" s="49" t="s">
        <v>138</v>
      </c>
      <c r="J4" s="49" t="s">
        <v>137</v>
      </c>
      <c r="K4" s="49" t="s">
        <v>89</v>
      </c>
      <c r="L4" s="49" t="s">
        <v>90</v>
      </c>
      <c r="N4" s="50" t="s">
        <v>28</v>
      </c>
    </row>
    <row r="5" spans="1:16" ht="14.25" customHeight="1" x14ac:dyDescent="0.15">
      <c r="A5" s="45">
        <v>1</v>
      </c>
      <c r="C5" s="80" t="s">
        <v>135</v>
      </c>
      <c r="D5" s="51">
        <f t="shared" ref="D5:L5" si="0">VLOOKUP($A5,$B$53:$Q$93,D$51,FALSE)</f>
        <v>1226</v>
      </c>
      <c r="E5" s="52">
        <f t="shared" si="0"/>
        <v>747</v>
      </c>
      <c r="F5" s="53">
        <f t="shared" si="0"/>
        <v>67</v>
      </c>
      <c r="G5" s="53">
        <f t="shared" si="0"/>
        <v>73</v>
      </c>
      <c r="H5" s="53">
        <f t="shared" si="0"/>
        <v>180</v>
      </c>
      <c r="I5" s="53">
        <f t="shared" si="0"/>
        <v>380</v>
      </c>
      <c r="J5" s="53">
        <f t="shared" si="0"/>
        <v>53</v>
      </c>
      <c r="K5" s="53">
        <f t="shared" si="0"/>
        <v>73</v>
      </c>
      <c r="L5" s="53">
        <f t="shared" si="0"/>
        <v>204</v>
      </c>
      <c r="N5" s="53">
        <f>VLOOKUP($A5,$B$53:$Q$93,N$51,FALSE)</f>
        <v>26</v>
      </c>
      <c r="P5" s="29"/>
    </row>
    <row r="6" spans="1:16" ht="14.25" customHeight="1" thickBot="1" x14ac:dyDescent="0.2">
      <c r="C6" s="81"/>
      <c r="D6" s="54">
        <v>100</v>
      </c>
      <c r="E6" s="55">
        <v>100</v>
      </c>
      <c r="F6" s="56">
        <v>100</v>
      </c>
      <c r="G6" s="56">
        <v>100</v>
      </c>
      <c r="H6" s="56">
        <v>100</v>
      </c>
      <c r="I6" s="56">
        <v>100</v>
      </c>
      <c r="J6" s="56">
        <v>100</v>
      </c>
      <c r="K6" s="56">
        <v>100</v>
      </c>
      <c r="L6" s="56">
        <v>100</v>
      </c>
      <c r="N6" s="56">
        <v>100</v>
      </c>
    </row>
    <row r="7" spans="1:16" ht="14.25" customHeight="1" x14ac:dyDescent="0.15">
      <c r="A7" s="45">
        <v>2</v>
      </c>
      <c r="C7" s="82" t="str">
        <f t="shared" ref="C7:L22" si="1">VLOOKUP($A7,$B$53:$Q$93,C$51,FALSE)</f>
        <v>家族構成や家族の状況が変わったから</v>
      </c>
      <c r="D7" s="51">
        <f t="shared" si="1"/>
        <v>427</v>
      </c>
      <c r="E7" s="52">
        <f t="shared" si="1"/>
        <v>316</v>
      </c>
      <c r="F7" s="53">
        <f t="shared" si="1"/>
        <v>43</v>
      </c>
      <c r="G7" s="53">
        <f t="shared" si="1"/>
        <v>35</v>
      </c>
      <c r="H7" s="53">
        <f t="shared" si="1"/>
        <v>78</v>
      </c>
      <c r="I7" s="53">
        <f t="shared" si="1"/>
        <v>135</v>
      </c>
      <c r="J7" s="53">
        <f t="shared" si="1"/>
        <v>18</v>
      </c>
      <c r="K7" s="53">
        <f t="shared" si="1"/>
        <v>22</v>
      </c>
      <c r="L7" s="53">
        <f t="shared" si="1"/>
        <v>34</v>
      </c>
      <c r="N7" s="53">
        <f>VLOOKUP($A7,$B$53:$Q$93,N$51,FALSE)</f>
        <v>5</v>
      </c>
    </row>
    <row r="8" spans="1:16" ht="14.25" customHeight="1" thickBot="1" x14ac:dyDescent="0.2">
      <c r="C8" s="79" t="e">
        <f t="shared" si="1"/>
        <v>#N/A</v>
      </c>
      <c r="D8" s="57">
        <f>D7/D$5*100</f>
        <v>34.828711256117458</v>
      </c>
      <c r="E8" s="58">
        <f t="shared" ref="E8:L8" si="2">E7/E$5*100</f>
        <v>42.302543507362785</v>
      </c>
      <c r="F8" s="59">
        <f t="shared" si="2"/>
        <v>64.179104477611943</v>
      </c>
      <c r="G8" s="59">
        <f t="shared" si="2"/>
        <v>47.945205479452049</v>
      </c>
      <c r="H8" s="59">
        <f t="shared" si="2"/>
        <v>43.333333333333336</v>
      </c>
      <c r="I8" s="59">
        <f t="shared" si="2"/>
        <v>35.526315789473685</v>
      </c>
      <c r="J8" s="59">
        <f t="shared" si="2"/>
        <v>33.962264150943398</v>
      </c>
      <c r="K8" s="60">
        <f t="shared" si="2"/>
        <v>30.136986301369863</v>
      </c>
      <c r="L8" s="59">
        <f t="shared" si="2"/>
        <v>16.666666666666664</v>
      </c>
      <c r="N8" s="59">
        <f>N7/N$5*100</f>
        <v>19.230769230769234</v>
      </c>
    </row>
    <row r="9" spans="1:16" ht="14.25" customHeight="1" x14ac:dyDescent="0.15">
      <c r="A9" s="45">
        <v>3</v>
      </c>
      <c r="C9" s="79" t="str">
        <f t="shared" si="1"/>
        <v>家賃や地価が妥当または安いから</v>
      </c>
      <c r="D9" s="76">
        <f t="shared" ref="D9:L9" si="3">VLOOKUP($A9,$B$53:$Q$93,D$51,FALSE)</f>
        <v>185</v>
      </c>
      <c r="E9" s="77">
        <f t="shared" si="3"/>
        <v>114</v>
      </c>
      <c r="F9" s="78">
        <f t="shared" si="3"/>
        <v>16</v>
      </c>
      <c r="G9" s="78">
        <f t="shared" si="3"/>
        <v>13</v>
      </c>
      <c r="H9" s="78">
        <f t="shared" si="3"/>
        <v>26</v>
      </c>
      <c r="I9" s="78">
        <f t="shared" si="3"/>
        <v>51</v>
      </c>
      <c r="J9" s="78">
        <f t="shared" si="3"/>
        <v>2</v>
      </c>
      <c r="K9" s="78">
        <f t="shared" si="3"/>
        <v>8</v>
      </c>
      <c r="L9" s="78">
        <f t="shared" si="3"/>
        <v>32</v>
      </c>
      <c r="N9" s="53">
        <f>VLOOKUP($A9,$B$53:$Q$93,N$51,FALSE)</f>
        <v>3</v>
      </c>
    </row>
    <row r="10" spans="1:16" ht="14.25" customHeight="1" thickBot="1" x14ac:dyDescent="0.2">
      <c r="C10" s="79" t="e">
        <f t="shared" si="1"/>
        <v>#N/A</v>
      </c>
      <c r="D10" s="57">
        <f>D9/D$5*100</f>
        <v>15.089722675367048</v>
      </c>
      <c r="E10" s="58">
        <f t="shared" ref="E10" si="4">E9/E$5*100</f>
        <v>15.261044176706829</v>
      </c>
      <c r="F10" s="59">
        <f t="shared" ref="F10" si="5">F9/F$5*100</f>
        <v>23.880597014925371</v>
      </c>
      <c r="G10" s="59">
        <f t="shared" ref="G10" si="6">G9/G$5*100</f>
        <v>17.80821917808219</v>
      </c>
      <c r="H10" s="59">
        <f t="shared" ref="H10" si="7">H9/H$5*100</f>
        <v>14.444444444444443</v>
      </c>
      <c r="I10" s="59">
        <f t="shared" ref="I10" si="8">I9/I$5*100</f>
        <v>13.421052631578947</v>
      </c>
      <c r="J10" s="59">
        <f t="shared" ref="J10" si="9">J9/J$5*100</f>
        <v>3.7735849056603774</v>
      </c>
      <c r="K10" s="60">
        <f t="shared" ref="K10" si="10">K9/K$5*100</f>
        <v>10.95890410958904</v>
      </c>
      <c r="L10" s="59">
        <f t="shared" ref="L10" si="11">L9/L$5*100</f>
        <v>15.686274509803921</v>
      </c>
      <c r="N10" s="59">
        <f>N9/N$5*100</f>
        <v>11.538461538461538</v>
      </c>
    </row>
    <row r="11" spans="1:16" ht="14.25" customHeight="1" x14ac:dyDescent="0.15">
      <c r="A11" s="45">
        <v>4</v>
      </c>
      <c r="C11" s="79" t="str">
        <f t="shared" si="1"/>
        <v>仕事の都合</v>
      </c>
      <c r="D11" s="76">
        <f t="shared" ref="D11:L11" si="12">VLOOKUP($A11,$B$53:$Q$93,D$51,FALSE)</f>
        <v>200</v>
      </c>
      <c r="E11" s="77">
        <f t="shared" si="12"/>
        <v>113</v>
      </c>
      <c r="F11" s="78">
        <f t="shared" si="12"/>
        <v>8</v>
      </c>
      <c r="G11" s="78">
        <f t="shared" si="12"/>
        <v>9</v>
      </c>
      <c r="H11" s="78">
        <f t="shared" si="12"/>
        <v>26</v>
      </c>
      <c r="I11" s="78">
        <f t="shared" si="12"/>
        <v>63</v>
      </c>
      <c r="J11" s="78">
        <f t="shared" si="12"/>
        <v>10</v>
      </c>
      <c r="K11" s="78">
        <f t="shared" si="12"/>
        <v>8</v>
      </c>
      <c r="L11" s="78">
        <f t="shared" si="12"/>
        <v>43</v>
      </c>
      <c r="N11" s="53">
        <f>VLOOKUP($A11,$B$53:$Q$93,N$51,FALSE)</f>
        <v>4</v>
      </c>
    </row>
    <row r="12" spans="1:16" ht="14.25" customHeight="1" thickBot="1" x14ac:dyDescent="0.2">
      <c r="C12" s="79" t="e">
        <f t="shared" si="1"/>
        <v>#N/A</v>
      </c>
      <c r="D12" s="57">
        <f>D11/D$5*100</f>
        <v>16.31321370309951</v>
      </c>
      <c r="E12" s="58">
        <f t="shared" ref="E12" si="13">E11/E$5*100</f>
        <v>15.127175368139223</v>
      </c>
      <c r="F12" s="59">
        <f t="shared" ref="F12" si="14">F11/F$5*100</f>
        <v>11.940298507462686</v>
      </c>
      <c r="G12" s="59">
        <f t="shared" ref="G12" si="15">G11/G$5*100</f>
        <v>12.328767123287671</v>
      </c>
      <c r="H12" s="59">
        <f t="shared" ref="H12" si="16">H11/H$5*100</f>
        <v>14.444444444444443</v>
      </c>
      <c r="I12" s="59">
        <f t="shared" ref="I12" si="17">I11/I$5*100</f>
        <v>16.578947368421051</v>
      </c>
      <c r="J12" s="59">
        <f t="shared" ref="J12" si="18">J11/J$5*100</f>
        <v>18.867924528301888</v>
      </c>
      <c r="K12" s="60">
        <f t="shared" ref="K12" si="19">K11/K$5*100</f>
        <v>10.95890410958904</v>
      </c>
      <c r="L12" s="59">
        <f t="shared" ref="L12" si="20">L11/L$5*100</f>
        <v>21.078431372549019</v>
      </c>
      <c r="N12" s="59">
        <f>N11/N$5*100</f>
        <v>15.384615384615385</v>
      </c>
    </row>
    <row r="13" spans="1:16" ht="14.25" customHeight="1" x14ac:dyDescent="0.15">
      <c r="A13" s="45">
        <v>5</v>
      </c>
      <c r="C13" s="79" t="str">
        <f t="shared" si="1"/>
        <v>通勤・通学などの交通が便利だから</v>
      </c>
      <c r="D13" s="76">
        <f t="shared" ref="D13:L13" si="21">VLOOKUP($A13,$B$53:$Q$93,D$51,FALSE)</f>
        <v>283</v>
      </c>
      <c r="E13" s="77">
        <f t="shared" si="21"/>
        <v>174</v>
      </c>
      <c r="F13" s="78">
        <f t="shared" si="21"/>
        <v>23</v>
      </c>
      <c r="G13" s="78">
        <f t="shared" si="21"/>
        <v>20</v>
      </c>
      <c r="H13" s="78">
        <f t="shared" si="21"/>
        <v>47</v>
      </c>
      <c r="I13" s="78">
        <f t="shared" si="21"/>
        <v>78</v>
      </c>
      <c r="J13" s="78">
        <f t="shared" si="21"/>
        <v>9</v>
      </c>
      <c r="K13" s="78">
        <f t="shared" si="21"/>
        <v>5</v>
      </c>
      <c r="L13" s="78">
        <f t="shared" si="21"/>
        <v>56</v>
      </c>
      <c r="N13" s="53">
        <f>VLOOKUP($A13,$B$53:$Q$93,N$51,FALSE)</f>
        <v>7</v>
      </c>
    </row>
    <row r="14" spans="1:16" ht="14.25" customHeight="1" thickBot="1" x14ac:dyDescent="0.2">
      <c r="C14" s="79" t="e">
        <f t="shared" si="1"/>
        <v>#N/A</v>
      </c>
      <c r="D14" s="57">
        <f>D13/D$5*100</f>
        <v>23.083197389885807</v>
      </c>
      <c r="E14" s="58">
        <f t="shared" ref="E14" si="22">E13/E$5*100</f>
        <v>23.293172690763054</v>
      </c>
      <c r="F14" s="59">
        <f t="shared" ref="F14" si="23">F13/F$5*100</f>
        <v>34.328358208955223</v>
      </c>
      <c r="G14" s="59">
        <f t="shared" ref="G14" si="24">G13/G$5*100</f>
        <v>27.397260273972602</v>
      </c>
      <c r="H14" s="59">
        <f t="shared" ref="H14" si="25">H13/H$5*100</f>
        <v>26.111111111111114</v>
      </c>
      <c r="I14" s="59">
        <f t="shared" ref="I14" si="26">I13/I$5*100</f>
        <v>20.526315789473685</v>
      </c>
      <c r="J14" s="59">
        <f t="shared" ref="J14" si="27">J13/J$5*100</f>
        <v>16.981132075471699</v>
      </c>
      <c r="K14" s="60">
        <f t="shared" ref="K14" si="28">K13/K$5*100</f>
        <v>6.8493150684931505</v>
      </c>
      <c r="L14" s="59">
        <f t="shared" ref="L14" si="29">L13/L$5*100</f>
        <v>27.450980392156865</v>
      </c>
      <c r="N14" s="59">
        <f>N13/N$5*100</f>
        <v>26.923076923076923</v>
      </c>
    </row>
    <row r="15" spans="1:16" ht="14.25" customHeight="1" x14ac:dyDescent="0.15">
      <c r="A15" s="45">
        <v>6</v>
      </c>
      <c r="C15" s="79" t="str">
        <f t="shared" si="1"/>
        <v>日常の買い物が便利だから</v>
      </c>
      <c r="D15" s="76">
        <f t="shared" ref="D15:L15" si="30">VLOOKUP($A15,$B$53:$Q$93,D$51,FALSE)</f>
        <v>102</v>
      </c>
      <c r="E15" s="77">
        <f t="shared" si="30"/>
        <v>67</v>
      </c>
      <c r="F15" s="78">
        <f t="shared" si="30"/>
        <v>8</v>
      </c>
      <c r="G15" s="78">
        <f t="shared" si="30"/>
        <v>5</v>
      </c>
      <c r="H15" s="78">
        <f t="shared" si="30"/>
        <v>15</v>
      </c>
      <c r="I15" s="78">
        <f t="shared" si="30"/>
        <v>26</v>
      </c>
      <c r="J15" s="78">
        <f t="shared" si="30"/>
        <v>2</v>
      </c>
      <c r="K15" s="78">
        <f t="shared" si="30"/>
        <v>2</v>
      </c>
      <c r="L15" s="78">
        <f t="shared" si="30"/>
        <v>19</v>
      </c>
      <c r="N15" s="53">
        <f>VLOOKUP($A15,$B$53:$Q$93,N$51,FALSE)</f>
        <v>3</v>
      </c>
    </row>
    <row r="16" spans="1:16" ht="14.25" customHeight="1" thickBot="1" x14ac:dyDescent="0.2">
      <c r="C16" s="79" t="e">
        <f t="shared" si="1"/>
        <v>#N/A</v>
      </c>
      <c r="D16" s="57">
        <f>D15/D$5*100</f>
        <v>8.3197389885807507</v>
      </c>
      <c r="E16" s="58">
        <f t="shared" ref="E16" si="31">E15/E$5*100</f>
        <v>8.9692101740294525</v>
      </c>
      <c r="F16" s="59">
        <f t="shared" ref="F16" si="32">F15/F$5*100</f>
        <v>11.940298507462686</v>
      </c>
      <c r="G16" s="59">
        <f t="shared" ref="G16" si="33">G15/G$5*100</f>
        <v>6.8493150684931505</v>
      </c>
      <c r="H16" s="59">
        <f t="shared" ref="H16" si="34">H15/H$5*100</f>
        <v>8.3333333333333321</v>
      </c>
      <c r="I16" s="59">
        <f t="shared" ref="I16" si="35">I15/I$5*100</f>
        <v>6.8421052631578956</v>
      </c>
      <c r="J16" s="59">
        <f t="shared" ref="J16" si="36">J15/J$5*100</f>
        <v>3.7735849056603774</v>
      </c>
      <c r="K16" s="60">
        <f t="shared" ref="K16" si="37">K15/K$5*100</f>
        <v>2.7397260273972601</v>
      </c>
      <c r="L16" s="59">
        <f t="shared" ref="L16" si="38">L15/L$5*100</f>
        <v>9.3137254901960791</v>
      </c>
      <c r="N16" s="59">
        <f>N15/N$5*100</f>
        <v>11.538461538461538</v>
      </c>
    </row>
    <row r="17" spans="1:16" ht="14.25" customHeight="1" x14ac:dyDescent="0.15">
      <c r="A17" s="45">
        <v>7</v>
      </c>
      <c r="C17" s="79" t="str">
        <f t="shared" si="1"/>
        <v>近くに知人や親せきがいるから</v>
      </c>
      <c r="D17" s="76">
        <f t="shared" ref="D17:L17" si="39">VLOOKUP($A17,$B$53:$Q$93,D$51,FALSE)</f>
        <v>164</v>
      </c>
      <c r="E17" s="77">
        <f t="shared" si="39"/>
        <v>109</v>
      </c>
      <c r="F17" s="78">
        <f t="shared" si="39"/>
        <v>11</v>
      </c>
      <c r="G17" s="78">
        <f t="shared" si="39"/>
        <v>13</v>
      </c>
      <c r="H17" s="78">
        <f t="shared" si="39"/>
        <v>35</v>
      </c>
      <c r="I17" s="78">
        <f t="shared" si="39"/>
        <v>52</v>
      </c>
      <c r="J17" s="78">
        <f t="shared" si="39"/>
        <v>2</v>
      </c>
      <c r="K17" s="78">
        <f t="shared" si="39"/>
        <v>5</v>
      </c>
      <c r="L17" s="78">
        <f t="shared" si="39"/>
        <v>25</v>
      </c>
      <c r="N17" s="53">
        <f>VLOOKUP($A17,$B$53:$Q$93,N$51,FALSE)</f>
        <v>4</v>
      </c>
    </row>
    <row r="18" spans="1:16" ht="14.25" customHeight="1" thickBot="1" x14ac:dyDescent="0.2">
      <c r="C18" s="79" t="e">
        <f t="shared" si="1"/>
        <v>#N/A</v>
      </c>
      <c r="D18" s="57">
        <f>D17/D$5*100</f>
        <v>13.376835236541599</v>
      </c>
      <c r="E18" s="58">
        <f t="shared" ref="E18" si="40">E17/E$5*100</f>
        <v>14.591700133868809</v>
      </c>
      <c r="F18" s="59">
        <f t="shared" ref="F18" si="41">F17/F$5*100</f>
        <v>16.417910447761194</v>
      </c>
      <c r="G18" s="59">
        <f t="shared" ref="G18" si="42">G17/G$5*100</f>
        <v>17.80821917808219</v>
      </c>
      <c r="H18" s="59">
        <f t="shared" ref="H18" si="43">H17/H$5*100</f>
        <v>19.444444444444446</v>
      </c>
      <c r="I18" s="59">
        <f t="shared" ref="I18" si="44">I17/I$5*100</f>
        <v>13.684210526315791</v>
      </c>
      <c r="J18" s="59">
        <f t="shared" ref="J18" si="45">J17/J$5*100</f>
        <v>3.7735849056603774</v>
      </c>
      <c r="K18" s="60">
        <f t="shared" ref="K18" si="46">K17/K$5*100</f>
        <v>6.8493150684931505</v>
      </c>
      <c r="L18" s="59">
        <f t="shared" ref="L18" si="47">L17/L$5*100</f>
        <v>12.254901960784313</v>
      </c>
      <c r="N18" s="59">
        <f>N17/N$5*100</f>
        <v>15.384615384615385</v>
      </c>
    </row>
    <row r="19" spans="1:16" ht="14.25" customHeight="1" x14ac:dyDescent="0.15">
      <c r="A19" s="45">
        <v>8</v>
      </c>
      <c r="C19" s="79" t="str">
        <f t="shared" si="1"/>
        <v>教育環境がよいから</v>
      </c>
      <c r="D19" s="76">
        <f t="shared" ref="D19:L19" si="48">VLOOKUP($A19,$B$53:$Q$93,D$51,FALSE)</f>
        <v>23</v>
      </c>
      <c r="E19" s="77">
        <f t="shared" si="48"/>
        <v>17</v>
      </c>
      <c r="F19" s="78">
        <f t="shared" si="48"/>
        <v>6</v>
      </c>
      <c r="G19" s="78">
        <f t="shared" si="48"/>
        <v>2</v>
      </c>
      <c r="H19" s="78">
        <f t="shared" si="48"/>
        <v>3</v>
      </c>
      <c r="I19" s="78">
        <f t="shared" si="48"/>
        <v>7</v>
      </c>
      <c r="J19" s="78">
        <f t="shared" si="48"/>
        <v>0</v>
      </c>
      <c r="K19" s="78">
        <f t="shared" si="48"/>
        <v>0</v>
      </c>
      <c r="L19" s="78">
        <f t="shared" si="48"/>
        <v>1</v>
      </c>
      <c r="N19" s="53">
        <f>VLOOKUP($A19,$B$53:$Q$93,N$51,FALSE)</f>
        <v>2</v>
      </c>
    </row>
    <row r="20" spans="1:16" ht="14.25" customHeight="1" thickBot="1" x14ac:dyDescent="0.2">
      <c r="C20" s="79" t="e">
        <f t="shared" si="1"/>
        <v>#N/A</v>
      </c>
      <c r="D20" s="57">
        <f>D19/D$5*100</f>
        <v>1.8760195758564437</v>
      </c>
      <c r="E20" s="58">
        <f t="shared" ref="E20" si="49">E19/E$5*100</f>
        <v>2.2757697456492636</v>
      </c>
      <c r="F20" s="59">
        <f t="shared" ref="F20" si="50">F19/F$5*100</f>
        <v>8.9552238805970141</v>
      </c>
      <c r="G20" s="59">
        <f t="shared" ref="G20" si="51">G19/G$5*100</f>
        <v>2.7397260273972601</v>
      </c>
      <c r="H20" s="59">
        <f t="shared" ref="H20" si="52">H19/H$5*100</f>
        <v>1.6666666666666667</v>
      </c>
      <c r="I20" s="59">
        <f t="shared" ref="I20" si="53">I19/I$5*100</f>
        <v>1.8421052631578945</v>
      </c>
      <c r="J20" s="59">
        <f t="shared" ref="J20" si="54">J19/J$5*100</f>
        <v>0</v>
      </c>
      <c r="K20" s="60">
        <f t="shared" ref="K20" si="55">K19/K$5*100</f>
        <v>0</v>
      </c>
      <c r="L20" s="59">
        <f t="shared" ref="L20" si="56">L19/L$5*100</f>
        <v>0.49019607843137253</v>
      </c>
      <c r="N20" s="59">
        <f>N19/N$5*100</f>
        <v>7.6923076923076925</v>
      </c>
    </row>
    <row r="21" spans="1:16" ht="14.25" customHeight="1" x14ac:dyDescent="0.15">
      <c r="A21" s="45">
        <v>9</v>
      </c>
      <c r="C21" s="79" t="str">
        <f t="shared" si="1"/>
        <v>子育て環境がよいから</v>
      </c>
      <c r="D21" s="76">
        <f t="shared" ref="D21:L21" si="57">VLOOKUP($A21,$B$53:$Q$93,D$51,FALSE)</f>
        <v>70</v>
      </c>
      <c r="E21" s="77">
        <f t="shared" si="57"/>
        <v>56</v>
      </c>
      <c r="F21" s="78">
        <f t="shared" si="57"/>
        <v>15</v>
      </c>
      <c r="G21" s="78">
        <f t="shared" si="57"/>
        <v>14</v>
      </c>
      <c r="H21" s="78">
        <f t="shared" si="57"/>
        <v>20</v>
      </c>
      <c r="I21" s="78">
        <f t="shared" si="57"/>
        <v>27</v>
      </c>
      <c r="J21" s="78">
        <f t="shared" si="57"/>
        <v>0</v>
      </c>
      <c r="K21" s="78">
        <f t="shared" si="57"/>
        <v>1</v>
      </c>
      <c r="L21" s="78">
        <f t="shared" si="57"/>
        <v>2</v>
      </c>
      <c r="N21" s="53">
        <f>VLOOKUP($A21,$B$53:$Q$93,N$51,FALSE)</f>
        <v>2</v>
      </c>
    </row>
    <row r="22" spans="1:16" ht="14.25" customHeight="1" thickBot="1" x14ac:dyDescent="0.2">
      <c r="C22" s="79" t="e">
        <f t="shared" si="1"/>
        <v>#N/A</v>
      </c>
      <c r="D22" s="57">
        <f>D21/D$5*100</f>
        <v>5.709624796084829</v>
      </c>
      <c r="E22" s="58">
        <f t="shared" ref="E22" si="58">E21/E$5*100</f>
        <v>7.4966532797858099</v>
      </c>
      <c r="F22" s="59">
        <f t="shared" ref="F22" si="59">F21/F$5*100</f>
        <v>22.388059701492537</v>
      </c>
      <c r="G22" s="59">
        <f t="shared" ref="G22" si="60">G21/G$5*100</f>
        <v>19.17808219178082</v>
      </c>
      <c r="H22" s="59">
        <f t="shared" ref="H22" si="61">H21/H$5*100</f>
        <v>11.111111111111111</v>
      </c>
      <c r="I22" s="59">
        <f t="shared" ref="I22" si="62">I21/I$5*100</f>
        <v>7.1052631578947363</v>
      </c>
      <c r="J22" s="59">
        <f t="shared" ref="J22" si="63">J21/J$5*100</f>
        <v>0</v>
      </c>
      <c r="K22" s="60">
        <f t="shared" ref="K22" si="64">K21/K$5*100</f>
        <v>1.3698630136986301</v>
      </c>
      <c r="L22" s="59">
        <f t="shared" ref="L22" si="65">L21/L$5*100</f>
        <v>0.98039215686274506</v>
      </c>
      <c r="N22" s="59">
        <f>N21/N$5*100</f>
        <v>7.6923076923076925</v>
      </c>
    </row>
    <row r="23" spans="1:16" ht="14.25" customHeight="1" x14ac:dyDescent="0.15">
      <c r="A23" s="45">
        <v>10</v>
      </c>
      <c r="C23" s="79" t="str">
        <f t="shared" ref="C23:C38" si="66">VLOOKUP($A23,$B$53:$Q$93,C$51,FALSE)</f>
        <v>高齢者福祉がよいから</v>
      </c>
      <c r="D23" s="76">
        <f t="shared" ref="D23:L23" si="67">VLOOKUP($A23,$B$53:$Q$93,D$51,FALSE)</f>
        <v>2</v>
      </c>
      <c r="E23" s="77">
        <f t="shared" si="67"/>
        <v>0</v>
      </c>
      <c r="F23" s="78">
        <f t="shared" si="67"/>
        <v>0</v>
      </c>
      <c r="G23" s="78">
        <f t="shared" si="67"/>
        <v>0</v>
      </c>
      <c r="H23" s="78">
        <f t="shared" si="67"/>
        <v>0</v>
      </c>
      <c r="I23" s="78">
        <f t="shared" si="67"/>
        <v>1</v>
      </c>
      <c r="J23" s="78">
        <f t="shared" si="67"/>
        <v>0</v>
      </c>
      <c r="K23" s="78">
        <f t="shared" si="67"/>
        <v>0</v>
      </c>
      <c r="L23" s="78">
        <f t="shared" si="67"/>
        <v>1</v>
      </c>
      <c r="N23" s="53">
        <f>VLOOKUP($A23,$B$53:$Q$93,N$51,FALSE)</f>
        <v>0</v>
      </c>
    </row>
    <row r="24" spans="1:16" ht="14.25" customHeight="1" thickBot="1" x14ac:dyDescent="0.2">
      <c r="C24" s="79" t="e">
        <f t="shared" si="66"/>
        <v>#N/A</v>
      </c>
      <c r="D24" s="57">
        <f>D23/D$5*100</f>
        <v>0.16313213703099511</v>
      </c>
      <c r="E24" s="58">
        <f t="shared" ref="E24" si="68">E23/E$5*100</f>
        <v>0</v>
      </c>
      <c r="F24" s="59">
        <f t="shared" ref="F24" si="69">F23/F$5*100</f>
        <v>0</v>
      </c>
      <c r="G24" s="59">
        <f t="shared" ref="G24" si="70">G23/G$5*100</f>
        <v>0</v>
      </c>
      <c r="H24" s="59">
        <f t="shared" ref="H24" si="71">H23/H$5*100</f>
        <v>0</v>
      </c>
      <c r="I24" s="59">
        <f t="shared" ref="I24" si="72">I23/I$5*100</f>
        <v>0.26315789473684209</v>
      </c>
      <c r="J24" s="59">
        <f t="shared" ref="J24" si="73">J23/J$5*100</f>
        <v>0</v>
      </c>
      <c r="K24" s="60">
        <f t="shared" ref="K24" si="74">K23/K$5*100</f>
        <v>0</v>
      </c>
      <c r="L24" s="59">
        <f t="shared" ref="L24" si="75">L23/L$5*100</f>
        <v>0.49019607843137253</v>
      </c>
      <c r="N24" s="59">
        <f>N23/N$5*100</f>
        <v>0</v>
      </c>
    </row>
    <row r="25" spans="1:16" ht="14.25" customHeight="1" x14ac:dyDescent="0.15">
      <c r="A25" s="45">
        <v>11</v>
      </c>
      <c r="C25" s="79" t="str">
        <f t="shared" si="66"/>
        <v>自然環境がよいから</v>
      </c>
      <c r="D25" s="76">
        <f t="shared" ref="D25:L25" si="76">VLOOKUP($A25,$B$53:$Q$93,D$51,FALSE)</f>
        <v>162</v>
      </c>
      <c r="E25" s="77">
        <f t="shared" si="76"/>
        <v>106</v>
      </c>
      <c r="F25" s="78">
        <f t="shared" si="76"/>
        <v>9</v>
      </c>
      <c r="G25" s="78">
        <f t="shared" si="76"/>
        <v>7</v>
      </c>
      <c r="H25" s="78">
        <f t="shared" si="76"/>
        <v>25</v>
      </c>
      <c r="I25" s="78">
        <f t="shared" si="76"/>
        <v>62</v>
      </c>
      <c r="J25" s="78">
        <f t="shared" si="76"/>
        <v>5</v>
      </c>
      <c r="K25" s="78">
        <f t="shared" si="76"/>
        <v>5</v>
      </c>
      <c r="L25" s="78">
        <f t="shared" si="76"/>
        <v>23</v>
      </c>
      <c r="N25" s="53">
        <f>VLOOKUP($A25,$B$53:$Q$93,N$51,FALSE)</f>
        <v>7</v>
      </c>
    </row>
    <row r="26" spans="1:16" ht="14.25" customHeight="1" thickBot="1" x14ac:dyDescent="0.2">
      <c r="C26" s="79" t="e">
        <f t="shared" si="66"/>
        <v>#N/A</v>
      </c>
      <c r="D26" s="57">
        <f>D25/D$5*100</f>
        <v>13.213703099510605</v>
      </c>
      <c r="E26" s="58">
        <f t="shared" ref="E26" si="77">E25/E$5*100</f>
        <v>14.190093708165996</v>
      </c>
      <c r="F26" s="59">
        <f t="shared" ref="F26" si="78">F25/F$5*100</f>
        <v>13.432835820895523</v>
      </c>
      <c r="G26" s="59">
        <f t="shared" ref="G26" si="79">G25/G$5*100</f>
        <v>9.5890410958904102</v>
      </c>
      <c r="H26" s="59">
        <f t="shared" ref="H26" si="80">H25/H$5*100</f>
        <v>13.888888888888889</v>
      </c>
      <c r="I26" s="59">
        <f t="shared" ref="I26" si="81">I25/I$5*100</f>
        <v>16.315789473684212</v>
      </c>
      <c r="J26" s="59">
        <f t="shared" ref="J26" si="82">J25/J$5*100</f>
        <v>9.433962264150944</v>
      </c>
      <c r="K26" s="60">
        <f t="shared" ref="K26" si="83">K25/K$5*100</f>
        <v>6.8493150684931505</v>
      </c>
      <c r="L26" s="59">
        <f t="shared" ref="L26" si="84">L25/L$5*100</f>
        <v>11.274509803921569</v>
      </c>
      <c r="N26" s="59">
        <f>N25/N$5*100</f>
        <v>26.923076923076923</v>
      </c>
    </row>
    <row r="27" spans="1:16" ht="14.25" customHeight="1" x14ac:dyDescent="0.15">
      <c r="A27" s="45">
        <v>12</v>
      </c>
      <c r="C27" s="79" t="str">
        <f t="shared" si="66"/>
        <v>道路などの都市基盤が整っているから</v>
      </c>
      <c r="D27" s="76">
        <f t="shared" ref="D27:L27" si="85">VLOOKUP($A27,$B$53:$Q$93,D$51,FALSE)</f>
        <v>31</v>
      </c>
      <c r="E27" s="77">
        <f t="shared" si="85"/>
        <v>19</v>
      </c>
      <c r="F27" s="78">
        <f t="shared" si="85"/>
        <v>1</v>
      </c>
      <c r="G27" s="78">
        <f t="shared" si="85"/>
        <v>1</v>
      </c>
      <c r="H27" s="78">
        <f t="shared" si="85"/>
        <v>5</v>
      </c>
      <c r="I27" s="78">
        <f t="shared" si="85"/>
        <v>7</v>
      </c>
      <c r="J27" s="78">
        <f t="shared" si="85"/>
        <v>0</v>
      </c>
      <c r="K27" s="78">
        <f t="shared" si="85"/>
        <v>0</v>
      </c>
      <c r="L27" s="78">
        <f t="shared" si="85"/>
        <v>4</v>
      </c>
      <c r="N27" s="53">
        <f>VLOOKUP($A27,$B$53:$Q$93,N$51,FALSE)</f>
        <v>4</v>
      </c>
    </row>
    <row r="28" spans="1:16" ht="14.25" customHeight="1" thickBot="1" x14ac:dyDescent="0.2">
      <c r="C28" s="79" t="e">
        <f t="shared" si="66"/>
        <v>#N/A</v>
      </c>
      <c r="D28" s="57">
        <f>D27/D$5*100</f>
        <v>2.5285481239804239</v>
      </c>
      <c r="E28" s="58">
        <f t="shared" ref="E28" si="86">E27/E$5*100</f>
        <v>2.5435073627844713</v>
      </c>
      <c r="F28" s="59">
        <f t="shared" ref="F28" si="87">F27/F$5*100</f>
        <v>1.4925373134328357</v>
      </c>
      <c r="G28" s="59">
        <f t="shared" ref="G28" si="88">G27/G$5*100</f>
        <v>1.3698630136986301</v>
      </c>
      <c r="H28" s="59">
        <f t="shared" ref="H28" si="89">H27/H$5*100</f>
        <v>2.7777777777777777</v>
      </c>
      <c r="I28" s="59">
        <f t="shared" ref="I28" si="90">I27/I$5*100</f>
        <v>1.8421052631578945</v>
      </c>
      <c r="J28" s="59">
        <f t="shared" ref="J28" si="91">J27/J$5*100</f>
        <v>0</v>
      </c>
      <c r="K28" s="60">
        <f t="shared" ref="K28" si="92">K27/K$5*100</f>
        <v>0</v>
      </c>
      <c r="L28" s="59">
        <f t="shared" ref="L28" si="93">L27/L$5*100</f>
        <v>1.9607843137254901</v>
      </c>
      <c r="N28" s="59">
        <f>N27/N$5*100</f>
        <v>15.384615384615385</v>
      </c>
    </row>
    <row r="29" spans="1:16" ht="14.25" customHeight="1" x14ac:dyDescent="0.15">
      <c r="A29" s="45">
        <v>13</v>
      </c>
      <c r="C29" s="79" t="str">
        <f t="shared" si="66"/>
        <v>公共施設が充実しているから</v>
      </c>
      <c r="D29" s="76">
        <f t="shared" ref="D29:L29" si="94">VLOOKUP($A29,$B$53:$Q$93,D$51,FALSE)</f>
        <v>31</v>
      </c>
      <c r="E29" s="77">
        <f t="shared" si="94"/>
        <v>17</v>
      </c>
      <c r="F29" s="78">
        <f t="shared" si="94"/>
        <v>3</v>
      </c>
      <c r="G29" s="78">
        <f t="shared" si="94"/>
        <v>2</v>
      </c>
      <c r="H29" s="78">
        <f t="shared" si="94"/>
        <v>7</v>
      </c>
      <c r="I29" s="78">
        <f t="shared" si="94"/>
        <v>7</v>
      </c>
      <c r="J29" s="78">
        <f t="shared" si="94"/>
        <v>0</v>
      </c>
      <c r="K29" s="78">
        <f t="shared" si="94"/>
        <v>0</v>
      </c>
      <c r="L29" s="78">
        <f t="shared" si="94"/>
        <v>6</v>
      </c>
      <c r="N29" s="53">
        <f>VLOOKUP($A29,$B$53:$Q$93,N$51,FALSE)</f>
        <v>3</v>
      </c>
    </row>
    <row r="30" spans="1:16" ht="14.25" customHeight="1" thickBot="1" x14ac:dyDescent="0.2">
      <c r="C30" s="79" t="e">
        <f t="shared" si="66"/>
        <v>#N/A</v>
      </c>
      <c r="D30" s="57">
        <f>D29/D$5*100</f>
        <v>2.5285481239804239</v>
      </c>
      <c r="E30" s="58">
        <f t="shared" ref="E30" si="95">E29/E$5*100</f>
        <v>2.2757697456492636</v>
      </c>
      <c r="F30" s="59">
        <f t="shared" ref="F30" si="96">F29/F$5*100</f>
        <v>4.4776119402985071</v>
      </c>
      <c r="G30" s="59">
        <f t="shared" ref="G30" si="97">G29/G$5*100</f>
        <v>2.7397260273972601</v>
      </c>
      <c r="H30" s="59">
        <f t="shared" ref="H30" si="98">H29/H$5*100</f>
        <v>3.8888888888888888</v>
      </c>
      <c r="I30" s="59">
        <f t="shared" ref="I30" si="99">I29/I$5*100</f>
        <v>1.8421052631578945</v>
      </c>
      <c r="J30" s="59">
        <f t="shared" ref="J30" si="100">J29/J$5*100</f>
        <v>0</v>
      </c>
      <c r="K30" s="60">
        <f t="shared" ref="K30" si="101">K29/K$5*100</f>
        <v>0</v>
      </c>
      <c r="L30" s="59">
        <f t="shared" ref="L30" si="102">L29/L$5*100</f>
        <v>2.9411764705882351</v>
      </c>
      <c r="N30" s="59">
        <f>N29/N$5*100</f>
        <v>11.538461538461538</v>
      </c>
    </row>
    <row r="31" spans="1:16" ht="14.25" customHeight="1" x14ac:dyDescent="0.15">
      <c r="A31" s="45">
        <v>14</v>
      </c>
      <c r="C31" s="79" t="str">
        <f t="shared" si="66"/>
        <v>防災の面で安心だから</v>
      </c>
      <c r="D31" s="76">
        <f t="shared" ref="D31:L31" si="103">VLOOKUP($A31,$B$53:$Q$93,D$51,FALSE)</f>
        <v>21</v>
      </c>
      <c r="E31" s="77">
        <f t="shared" si="103"/>
        <v>17</v>
      </c>
      <c r="F31" s="78">
        <f t="shared" si="103"/>
        <v>1</v>
      </c>
      <c r="G31" s="78">
        <f t="shared" si="103"/>
        <v>4</v>
      </c>
      <c r="H31" s="78">
        <f t="shared" si="103"/>
        <v>7</v>
      </c>
      <c r="I31" s="78">
        <f t="shared" si="103"/>
        <v>11</v>
      </c>
      <c r="J31" s="78">
        <f t="shared" si="103"/>
        <v>0</v>
      </c>
      <c r="K31" s="78">
        <f t="shared" si="103"/>
        <v>0</v>
      </c>
      <c r="L31" s="78">
        <f t="shared" si="103"/>
        <v>0</v>
      </c>
      <c r="N31" s="53">
        <f>VLOOKUP($A31,$B$53:$Q$93,N$51,FALSE)</f>
        <v>0</v>
      </c>
    </row>
    <row r="32" spans="1:16" ht="14.25" customHeight="1" thickBot="1" x14ac:dyDescent="0.2">
      <c r="C32" s="79" t="e">
        <f t="shared" si="66"/>
        <v>#N/A</v>
      </c>
      <c r="D32" s="57">
        <f>D31/D$5*100</f>
        <v>1.7128874388254487</v>
      </c>
      <c r="E32" s="58">
        <f t="shared" ref="E32" si="104">E31/E$5*100</f>
        <v>2.2757697456492636</v>
      </c>
      <c r="F32" s="59">
        <f t="shared" ref="F32" si="105">F31/F$5*100</f>
        <v>1.4925373134328357</v>
      </c>
      <c r="G32" s="59">
        <f t="shared" ref="G32" si="106">G31/G$5*100</f>
        <v>5.4794520547945202</v>
      </c>
      <c r="H32" s="59">
        <f t="shared" ref="H32" si="107">H31/H$5*100</f>
        <v>3.8888888888888888</v>
      </c>
      <c r="I32" s="59">
        <f t="shared" ref="I32" si="108">I31/I$5*100</f>
        <v>2.8947368421052633</v>
      </c>
      <c r="J32" s="59">
        <f t="shared" ref="J32" si="109">J31/J$5*100</f>
        <v>0</v>
      </c>
      <c r="K32" s="60">
        <f t="shared" ref="K32" si="110">K31/K$5*100</f>
        <v>0</v>
      </c>
      <c r="L32" s="59">
        <f t="shared" ref="L32" si="111">L31/L$5*100</f>
        <v>0</v>
      </c>
      <c r="N32" s="59">
        <f>N31/N$5*100</f>
        <v>0</v>
      </c>
      <c r="P32" s="71"/>
    </row>
    <row r="33" spans="1:21" ht="14.25" customHeight="1" x14ac:dyDescent="0.15">
      <c r="A33" s="45">
        <v>15</v>
      </c>
      <c r="C33" s="79" t="str">
        <f t="shared" si="66"/>
        <v>治安の面で安心だから</v>
      </c>
      <c r="D33" s="76">
        <f t="shared" ref="D33:L33" si="112">VLOOKUP($A33,$B$53:$Q$93,D$51,FALSE)</f>
        <v>72</v>
      </c>
      <c r="E33" s="77">
        <f t="shared" si="112"/>
        <v>44</v>
      </c>
      <c r="F33" s="78">
        <f t="shared" si="112"/>
        <v>6</v>
      </c>
      <c r="G33" s="78">
        <f t="shared" si="112"/>
        <v>6</v>
      </c>
      <c r="H33" s="78">
        <f t="shared" si="112"/>
        <v>12</v>
      </c>
      <c r="I33" s="78">
        <f t="shared" si="112"/>
        <v>18</v>
      </c>
      <c r="J33" s="78">
        <f t="shared" si="112"/>
        <v>1</v>
      </c>
      <c r="K33" s="78">
        <f t="shared" si="112"/>
        <v>2</v>
      </c>
      <c r="L33" s="78">
        <f t="shared" si="112"/>
        <v>12</v>
      </c>
      <c r="N33" s="53">
        <f>VLOOKUP($A33,$B$53:$Q$93,N$51,FALSE)</f>
        <v>3</v>
      </c>
    </row>
    <row r="34" spans="1:21" ht="14.25" customHeight="1" thickBot="1" x14ac:dyDescent="0.2">
      <c r="C34" s="79" t="e">
        <f t="shared" si="66"/>
        <v>#N/A</v>
      </c>
      <c r="D34" s="57">
        <f>D33/D$5*100</f>
        <v>5.8727569331158236</v>
      </c>
      <c r="E34" s="58">
        <f t="shared" ref="E34" si="113">E33/E$5*100</f>
        <v>5.8902275769745644</v>
      </c>
      <c r="F34" s="59">
        <f t="shared" ref="F34" si="114">F33/F$5*100</f>
        <v>8.9552238805970141</v>
      </c>
      <c r="G34" s="59">
        <f t="shared" ref="G34" si="115">G33/G$5*100</f>
        <v>8.2191780821917799</v>
      </c>
      <c r="H34" s="59">
        <f t="shared" ref="H34" si="116">H33/H$5*100</f>
        <v>6.666666666666667</v>
      </c>
      <c r="I34" s="59">
        <f t="shared" ref="I34" si="117">I33/I$5*100</f>
        <v>4.7368421052631584</v>
      </c>
      <c r="J34" s="59">
        <f t="shared" ref="J34" si="118">J33/J$5*100</f>
        <v>1.8867924528301887</v>
      </c>
      <c r="K34" s="60">
        <f t="shared" ref="K34" si="119">K33/K$5*100</f>
        <v>2.7397260273972601</v>
      </c>
      <c r="L34" s="59">
        <f t="shared" ref="L34" si="120">L33/L$5*100</f>
        <v>5.8823529411764701</v>
      </c>
      <c r="N34" s="59">
        <f>N33/N$5*100</f>
        <v>11.538461538461538</v>
      </c>
    </row>
    <row r="35" spans="1:21" ht="14.25" customHeight="1" x14ac:dyDescent="0.15">
      <c r="A35" s="45">
        <v>16</v>
      </c>
      <c r="C35" s="79" t="str">
        <f t="shared" si="66"/>
        <v>特に理由はない</v>
      </c>
      <c r="D35" s="76">
        <f t="shared" ref="D35:L35" si="121">VLOOKUP($A35,$B$53:$Q$93,D$51,FALSE)</f>
        <v>72</v>
      </c>
      <c r="E35" s="77">
        <f t="shared" si="121"/>
        <v>33</v>
      </c>
      <c r="F35" s="78">
        <f t="shared" si="121"/>
        <v>1</v>
      </c>
      <c r="G35" s="78">
        <f t="shared" si="121"/>
        <v>1</v>
      </c>
      <c r="H35" s="78">
        <f t="shared" si="121"/>
        <v>6</v>
      </c>
      <c r="I35" s="78">
        <f t="shared" si="121"/>
        <v>19</v>
      </c>
      <c r="J35" s="78">
        <f t="shared" si="121"/>
        <v>6</v>
      </c>
      <c r="K35" s="78">
        <f t="shared" si="121"/>
        <v>9</v>
      </c>
      <c r="L35" s="78">
        <f t="shared" si="121"/>
        <v>17</v>
      </c>
      <c r="N35" s="53">
        <f>VLOOKUP($A35,$B$53:$Q$93,N$51,FALSE)</f>
        <v>2</v>
      </c>
    </row>
    <row r="36" spans="1:21" ht="14.25" customHeight="1" thickBot="1" x14ac:dyDescent="0.2">
      <c r="C36" s="79" t="e">
        <f t="shared" si="66"/>
        <v>#N/A</v>
      </c>
      <c r="D36" s="57">
        <f>D35/D$5*100</f>
        <v>5.8727569331158236</v>
      </c>
      <c r="E36" s="58">
        <f t="shared" ref="E36" si="122">E35/E$5*100</f>
        <v>4.4176706827309236</v>
      </c>
      <c r="F36" s="59">
        <f t="shared" ref="F36" si="123">F35/F$5*100</f>
        <v>1.4925373134328357</v>
      </c>
      <c r="G36" s="59">
        <f t="shared" ref="G36" si="124">G35/G$5*100</f>
        <v>1.3698630136986301</v>
      </c>
      <c r="H36" s="59">
        <f t="shared" ref="H36" si="125">H35/H$5*100</f>
        <v>3.3333333333333335</v>
      </c>
      <c r="I36" s="59">
        <f t="shared" ref="I36" si="126">I35/I$5*100</f>
        <v>5</v>
      </c>
      <c r="J36" s="59">
        <f t="shared" ref="J36" si="127">J35/J$5*100</f>
        <v>11.320754716981133</v>
      </c>
      <c r="K36" s="60">
        <f t="shared" ref="K36" si="128">K35/K$5*100</f>
        <v>12.328767123287671</v>
      </c>
      <c r="L36" s="59">
        <f t="shared" ref="L36" si="129">L35/L$5*100</f>
        <v>8.3333333333333321</v>
      </c>
      <c r="N36" s="59">
        <f>N35/N$5*100</f>
        <v>7.6923076923076925</v>
      </c>
    </row>
    <row r="37" spans="1:21" ht="14.25" customHeight="1" x14ac:dyDescent="0.15">
      <c r="A37" s="45">
        <v>17</v>
      </c>
      <c r="C37" s="79" t="str">
        <f t="shared" si="66"/>
        <v>その他</v>
      </c>
      <c r="D37" s="76">
        <f t="shared" ref="D37:L37" si="130">VLOOKUP($A37,$B$53:$Q$93,D$51,FALSE)</f>
        <v>152</v>
      </c>
      <c r="E37" s="77">
        <f t="shared" si="130"/>
        <v>82</v>
      </c>
      <c r="F37" s="78">
        <f t="shared" si="130"/>
        <v>7</v>
      </c>
      <c r="G37" s="78">
        <f t="shared" si="130"/>
        <v>9</v>
      </c>
      <c r="H37" s="78">
        <f t="shared" si="130"/>
        <v>20</v>
      </c>
      <c r="I37" s="78">
        <f t="shared" si="130"/>
        <v>53</v>
      </c>
      <c r="J37" s="78">
        <f t="shared" si="130"/>
        <v>9</v>
      </c>
      <c r="K37" s="78">
        <f t="shared" si="130"/>
        <v>18</v>
      </c>
      <c r="L37" s="78">
        <f t="shared" si="130"/>
        <v>24</v>
      </c>
      <c r="N37" s="53">
        <f>VLOOKUP($A37,$B$53:$Q$93,N$51,FALSE)</f>
        <v>5</v>
      </c>
    </row>
    <row r="38" spans="1:21" ht="14.25" customHeight="1" thickBot="1" x14ac:dyDescent="0.2">
      <c r="C38" s="79" t="e">
        <f t="shared" si="66"/>
        <v>#N/A</v>
      </c>
      <c r="D38" s="57">
        <f>D37/D$5*100</f>
        <v>12.398042414355629</v>
      </c>
      <c r="E38" s="58">
        <f t="shared" ref="E38" si="131">E37/E$5*100</f>
        <v>10.977242302543507</v>
      </c>
      <c r="F38" s="59">
        <f t="shared" ref="F38" si="132">F37/F$5*100</f>
        <v>10.44776119402985</v>
      </c>
      <c r="G38" s="59">
        <f t="shared" ref="G38" si="133">G37/G$5*100</f>
        <v>12.328767123287671</v>
      </c>
      <c r="H38" s="59">
        <f t="shared" ref="H38" si="134">H37/H$5*100</f>
        <v>11.111111111111111</v>
      </c>
      <c r="I38" s="59">
        <f t="shared" ref="I38" si="135">I37/I$5*100</f>
        <v>13.94736842105263</v>
      </c>
      <c r="J38" s="59">
        <f t="shared" ref="J38" si="136">J37/J$5*100</f>
        <v>16.981132075471699</v>
      </c>
      <c r="K38" s="60">
        <f t="shared" ref="K38" si="137">K37/K$5*100</f>
        <v>24.657534246575342</v>
      </c>
      <c r="L38" s="59">
        <f t="shared" ref="L38" si="138">L37/L$5*100</f>
        <v>11.76470588235294</v>
      </c>
      <c r="N38" s="59">
        <f>N37/N$5*100</f>
        <v>19.230769230769234</v>
      </c>
    </row>
    <row r="39" spans="1:21" ht="14.25" customHeight="1" x14ac:dyDescent="0.15">
      <c r="A39" s="45">
        <v>18</v>
      </c>
      <c r="C39" s="79" t="s">
        <v>136</v>
      </c>
      <c r="D39" s="73">
        <f t="shared" ref="D39:L39" si="139">VLOOKUP($A39,$B$53:$Q$93,D$51,FALSE)</f>
        <v>10</v>
      </c>
      <c r="E39" s="74">
        <f t="shared" si="139"/>
        <v>5</v>
      </c>
      <c r="F39" s="75">
        <f t="shared" si="139"/>
        <v>0</v>
      </c>
      <c r="G39" s="75">
        <f t="shared" si="139"/>
        <v>1</v>
      </c>
      <c r="H39" s="75">
        <f t="shared" si="139"/>
        <v>1</v>
      </c>
      <c r="I39" s="75">
        <f t="shared" si="139"/>
        <v>4</v>
      </c>
      <c r="J39" s="75">
        <f t="shared" si="139"/>
        <v>2</v>
      </c>
      <c r="K39" s="75">
        <f t="shared" si="139"/>
        <v>1</v>
      </c>
      <c r="L39" s="75">
        <f t="shared" si="139"/>
        <v>1</v>
      </c>
      <c r="N39" s="53">
        <f>VLOOKUP($A39,$B$53:$Q$93,N$51,FALSE)</f>
        <v>0</v>
      </c>
    </row>
    <row r="40" spans="1:21" ht="14.25" customHeight="1" x14ac:dyDescent="0.15">
      <c r="C40" s="79"/>
      <c r="D40" s="57">
        <f>D39/D$5*100</f>
        <v>0.81566068515497547</v>
      </c>
      <c r="E40" s="58">
        <f t="shared" ref="E40" si="140">E39/E$5*100</f>
        <v>0.66934404283801874</v>
      </c>
      <c r="F40" s="59">
        <f t="shared" ref="F40" si="141">F39/F$5*100</f>
        <v>0</v>
      </c>
      <c r="G40" s="59">
        <f t="shared" ref="G40" si="142">G39/G$5*100</f>
        <v>1.3698630136986301</v>
      </c>
      <c r="H40" s="59">
        <f t="shared" ref="H40" si="143">H39/H$5*100</f>
        <v>0.55555555555555558</v>
      </c>
      <c r="I40" s="59">
        <f t="shared" ref="I40" si="144">I39/I$5*100</f>
        <v>1.0526315789473684</v>
      </c>
      <c r="J40" s="59">
        <f t="shared" ref="J40" si="145">J39/J$5*100</f>
        <v>3.7735849056603774</v>
      </c>
      <c r="K40" s="60">
        <f t="shared" ref="K40" si="146">K39/K$5*100</f>
        <v>1.3698630136986301</v>
      </c>
      <c r="L40" s="59">
        <f t="shared" ref="L40" si="147">L39/L$5*100</f>
        <v>0.49019607843137253</v>
      </c>
      <c r="N40" s="59">
        <f>N39/N$5*100</f>
        <v>0</v>
      </c>
    </row>
    <row r="41" spans="1:21" ht="17.100000000000001" customHeight="1" thickBot="1" x14ac:dyDescent="0.2">
      <c r="C41" s="62"/>
      <c r="D41" s="63"/>
      <c r="E41" s="64"/>
      <c r="F41" s="65"/>
      <c r="G41" s="65"/>
      <c r="H41" s="65"/>
      <c r="I41" s="65"/>
      <c r="J41" s="65"/>
      <c r="K41" s="62"/>
      <c r="L41" s="61" t="s">
        <v>91</v>
      </c>
    </row>
    <row r="42" spans="1:21" ht="17.100000000000001" customHeight="1" thickBot="1" x14ac:dyDescent="0.2">
      <c r="C42" s="62"/>
      <c r="D42" s="63"/>
      <c r="E42" s="66" t="s">
        <v>92</v>
      </c>
      <c r="F42" s="67"/>
      <c r="G42" s="63"/>
      <c r="H42" s="63"/>
      <c r="I42" s="63"/>
      <c r="J42" s="62"/>
      <c r="K42" s="66" t="s">
        <v>93</v>
      </c>
      <c r="L42" s="68"/>
    </row>
    <row r="47" spans="1:21" x14ac:dyDescent="0.15">
      <c r="C47" s="45" t="s">
        <v>162</v>
      </c>
      <c r="D47" s="70">
        <f>MAX(D7,D9,D11,D13,D15,D17,D19,D21,D23,D25,D27,D29,D31,D33)</f>
        <v>427</v>
      </c>
      <c r="E47" s="70">
        <f t="shared" ref="E47:U47" si="148">MAX(E7,E9,E11,E13,E15,E17,E19,E21,E23,E25,E27,E29,E31,E33)</f>
        <v>316</v>
      </c>
      <c r="F47" s="70">
        <f t="shared" si="148"/>
        <v>43</v>
      </c>
      <c r="G47" s="70">
        <f t="shared" si="148"/>
        <v>35</v>
      </c>
      <c r="H47" s="70">
        <f t="shared" si="148"/>
        <v>78</v>
      </c>
      <c r="I47" s="70">
        <f t="shared" si="148"/>
        <v>135</v>
      </c>
      <c r="J47" s="70">
        <f t="shared" si="148"/>
        <v>18</v>
      </c>
      <c r="K47" s="70">
        <f t="shared" si="148"/>
        <v>22</v>
      </c>
      <c r="L47" s="70">
        <f t="shared" si="148"/>
        <v>56</v>
      </c>
      <c r="M47" s="72">
        <v>1</v>
      </c>
      <c r="N47" s="70">
        <f t="shared" si="148"/>
        <v>7</v>
      </c>
      <c r="O47" s="70">
        <f t="shared" si="148"/>
        <v>0</v>
      </c>
      <c r="P47" s="70">
        <f t="shared" si="148"/>
        <v>0</v>
      </c>
      <c r="Q47" s="70">
        <f t="shared" si="148"/>
        <v>0</v>
      </c>
      <c r="R47" s="70">
        <f t="shared" si="148"/>
        <v>0</v>
      </c>
      <c r="S47" s="70">
        <f t="shared" si="148"/>
        <v>0</v>
      </c>
      <c r="T47" s="70"/>
      <c r="U47" s="70">
        <f t="shared" si="148"/>
        <v>0</v>
      </c>
    </row>
    <row r="48" spans="1:21" x14ac:dyDescent="0.15">
      <c r="C48" s="45" t="s">
        <v>164</v>
      </c>
      <c r="D48" s="70">
        <f>MAX(D8,D10,D12,D14,D16,D18,D20,D22,D24,D26,D28,D30,D32,D34)</f>
        <v>34.828711256117458</v>
      </c>
      <c r="E48" s="70">
        <f t="shared" ref="E48:U48" si="149">MAX(E8,E10,E12,E14,E16,E18,E20,E22,E24,E26,E28,E30,E32,E34)</f>
        <v>42.302543507362785</v>
      </c>
      <c r="F48" s="70">
        <f t="shared" si="149"/>
        <v>64.179104477611943</v>
      </c>
      <c r="G48" s="70">
        <f t="shared" si="149"/>
        <v>47.945205479452049</v>
      </c>
      <c r="H48" s="70">
        <f t="shared" si="149"/>
        <v>43.333333333333336</v>
      </c>
      <c r="I48" s="70">
        <f t="shared" si="149"/>
        <v>35.526315789473685</v>
      </c>
      <c r="J48" s="70">
        <f t="shared" si="149"/>
        <v>33.962264150943398</v>
      </c>
      <c r="K48" s="70">
        <f t="shared" si="149"/>
        <v>30.136986301369863</v>
      </c>
      <c r="L48" s="70">
        <f t="shared" si="149"/>
        <v>27.450980392156865</v>
      </c>
      <c r="M48" s="72">
        <v>1</v>
      </c>
      <c r="N48" s="70">
        <f t="shared" si="149"/>
        <v>26.923076923076923</v>
      </c>
      <c r="O48" s="70">
        <f t="shared" si="149"/>
        <v>0</v>
      </c>
      <c r="P48" s="70">
        <f t="shared" si="149"/>
        <v>0</v>
      </c>
      <c r="Q48" s="70">
        <f t="shared" si="149"/>
        <v>0</v>
      </c>
      <c r="R48" s="70">
        <f t="shared" si="149"/>
        <v>0</v>
      </c>
      <c r="S48" s="70">
        <f t="shared" si="149"/>
        <v>0</v>
      </c>
      <c r="T48" s="70">
        <f t="shared" si="149"/>
        <v>0</v>
      </c>
      <c r="U48" s="70">
        <f t="shared" si="149"/>
        <v>0</v>
      </c>
    </row>
    <row r="49" spans="2:21" x14ac:dyDescent="0.15">
      <c r="C49" s="45" t="s">
        <v>163</v>
      </c>
      <c r="D49" s="70">
        <f>LARGE(_xlfn.VSTACK(D7,D9,D11,D13,D15,D17,D19,D21,D23,D25,D27,D29,D31,D33),2)</f>
        <v>283</v>
      </c>
      <c r="E49" s="70">
        <f t="shared" ref="E49:U49" si="150">LARGE(_xlfn.VSTACK(E7,E9,E11,E13,E15,E17,E19,E21,E23,E25,E27,E29,E31,E33),2)</f>
        <v>174</v>
      </c>
      <c r="F49" s="70">
        <f t="shared" si="150"/>
        <v>23</v>
      </c>
      <c r="G49" s="70">
        <f t="shared" si="150"/>
        <v>20</v>
      </c>
      <c r="H49" s="70">
        <f t="shared" si="150"/>
        <v>47</v>
      </c>
      <c r="I49" s="70">
        <f t="shared" si="150"/>
        <v>78</v>
      </c>
      <c r="J49" s="70">
        <f t="shared" si="150"/>
        <v>10</v>
      </c>
      <c r="K49" s="70">
        <f t="shared" si="150"/>
        <v>8</v>
      </c>
      <c r="L49" s="70">
        <f t="shared" si="150"/>
        <v>43</v>
      </c>
      <c r="M49" s="72">
        <v>1</v>
      </c>
      <c r="N49" s="70">
        <f t="shared" si="150"/>
        <v>7</v>
      </c>
      <c r="O49" s="70" t="e">
        <f t="shared" si="150"/>
        <v>#NUM!</v>
      </c>
      <c r="P49" s="70" t="e">
        <f t="shared" si="150"/>
        <v>#NUM!</v>
      </c>
      <c r="Q49" s="70" t="e">
        <f t="shared" si="150"/>
        <v>#NUM!</v>
      </c>
      <c r="R49" s="70" t="e">
        <f t="shared" si="150"/>
        <v>#NUM!</v>
      </c>
      <c r="S49" s="70" t="e">
        <f t="shared" si="150"/>
        <v>#NUM!</v>
      </c>
      <c r="T49" s="70" t="e">
        <f t="shared" si="150"/>
        <v>#NUM!</v>
      </c>
      <c r="U49" s="70" t="e">
        <f t="shared" si="150"/>
        <v>#NUM!</v>
      </c>
    </row>
    <row r="50" spans="2:21" x14ac:dyDescent="0.15">
      <c r="C50" s="45" t="s">
        <v>164</v>
      </c>
      <c r="D50" s="70">
        <f>LARGE(_xlfn.VSTACK(D8,D10,D12,D14,D16,D18,D20,D22,D24,D26,D28,D30,D32,D34),2)</f>
        <v>23.083197389885807</v>
      </c>
      <c r="E50" s="70">
        <f t="shared" ref="E50:U50" si="151">LARGE(_xlfn.VSTACK(E8,E10,E12,E14,E16,E18,E20,E22,E24,E26,E28,E30,E32,E34),2)</f>
        <v>23.293172690763054</v>
      </c>
      <c r="F50" s="70">
        <f t="shared" si="151"/>
        <v>34.328358208955223</v>
      </c>
      <c r="G50" s="70">
        <f t="shared" si="151"/>
        <v>27.397260273972602</v>
      </c>
      <c r="H50" s="70">
        <f t="shared" si="151"/>
        <v>26.111111111111114</v>
      </c>
      <c r="I50" s="70">
        <f t="shared" si="151"/>
        <v>20.526315789473685</v>
      </c>
      <c r="J50" s="70">
        <f t="shared" si="151"/>
        <v>18.867924528301888</v>
      </c>
      <c r="K50" s="70">
        <f t="shared" si="151"/>
        <v>10.95890410958904</v>
      </c>
      <c r="L50" s="70">
        <f t="shared" si="151"/>
        <v>21.078431372549019</v>
      </c>
      <c r="M50" s="72">
        <v>1</v>
      </c>
      <c r="N50" s="70">
        <f t="shared" si="151"/>
        <v>26.923076923076923</v>
      </c>
      <c r="O50" s="70" t="e">
        <f t="shared" si="151"/>
        <v>#NUM!</v>
      </c>
      <c r="P50" s="70" t="e">
        <f t="shared" si="151"/>
        <v>#NUM!</v>
      </c>
      <c r="Q50" s="70" t="e">
        <f t="shared" si="151"/>
        <v>#NUM!</v>
      </c>
      <c r="R50" s="70" t="e">
        <f t="shared" si="151"/>
        <v>#NUM!</v>
      </c>
      <c r="S50" s="70" t="e">
        <f t="shared" si="151"/>
        <v>#NUM!</v>
      </c>
      <c r="T50" s="70" t="e">
        <f t="shared" si="151"/>
        <v>#NUM!</v>
      </c>
      <c r="U50" s="70" t="e">
        <f t="shared" si="151"/>
        <v>#NUM!</v>
      </c>
    </row>
    <row r="51" spans="2:21" x14ac:dyDescent="0.15">
      <c r="C51" s="45">
        <v>2</v>
      </c>
      <c r="D51" s="45">
        <v>3</v>
      </c>
      <c r="E51" s="45">
        <v>4</v>
      </c>
      <c r="F51" s="45">
        <v>5</v>
      </c>
      <c r="G51" s="45">
        <v>6</v>
      </c>
      <c r="H51" s="45">
        <v>7</v>
      </c>
      <c r="I51" s="45">
        <v>8</v>
      </c>
      <c r="J51" s="45">
        <v>9</v>
      </c>
      <c r="K51" s="45">
        <v>10</v>
      </c>
      <c r="L51" s="45">
        <v>11</v>
      </c>
      <c r="M51" s="45">
        <v>12</v>
      </c>
      <c r="N51" s="45">
        <v>13</v>
      </c>
      <c r="O51" s="45">
        <v>14</v>
      </c>
      <c r="P51" s="45">
        <v>15</v>
      </c>
      <c r="Q51" s="45">
        <v>16</v>
      </c>
      <c r="R51" s="45">
        <v>17</v>
      </c>
      <c r="S51" s="45">
        <v>18</v>
      </c>
    </row>
    <row r="52" spans="2:21" s="69" customFormat="1" x14ac:dyDescent="0.15">
      <c r="C52" s="69" t="s">
        <v>158</v>
      </c>
      <c r="D52" s="69" t="s">
        <v>159</v>
      </c>
      <c r="E52" s="69" t="s">
        <v>32</v>
      </c>
      <c r="F52" s="69" t="s">
        <v>39</v>
      </c>
      <c r="G52" s="69" t="s">
        <v>37</v>
      </c>
      <c r="H52" s="69" t="s">
        <v>34</v>
      </c>
      <c r="I52" s="69" t="s">
        <v>33</v>
      </c>
      <c r="J52" s="69" t="s">
        <v>38</v>
      </c>
      <c r="K52" s="69" t="s">
        <v>36</v>
      </c>
      <c r="L52" s="69" t="s">
        <v>35</v>
      </c>
      <c r="N52" s="69" t="s">
        <v>160</v>
      </c>
    </row>
    <row r="53" spans="2:21" x14ac:dyDescent="0.15">
      <c r="B53" s="45">
        <v>1</v>
      </c>
      <c r="C53" s="45" t="s">
        <v>161</v>
      </c>
      <c r="D53" s="45">
        <v>1226</v>
      </c>
      <c r="E53" s="45">
        <v>747</v>
      </c>
      <c r="F53" s="45">
        <v>67</v>
      </c>
      <c r="G53" s="45">
        <v>73</v>
      </c>
      <c r="H53" s="45">
        <v>180</v>
      </c>
      <c r="I53" s="45">
        <v>380</v>
      </c>
      <c r="J53" s="45">
        <v>53</v>
      </c>
      <c r="K53" s="45">
        <v>73</v>
      </c>
      <c r="L53" s="45">
        <v>204</v>
      </c>
      <c r="N53" s="45">
        <v>26</v>
      </c>
    </row>
    <row r="54" spans="2:21" x14ac:dyDescent="0.15">
      <c r="B54" s="45">
        <v>2</v>
      </c>
      <c r="C54" s="45" t="s">
        <v>79</v>
      </c>
      <c r="D54" s="45">
        <v>427</v>
      </c>
      <c r="E54" s="45">
        <v>316</v>
      </c>
      <c r="F54" s="45">
        <v>43</v>
      </c>
      <c r="G54" s="45">
        <v>35</v>
      </c>
      <c r="H54" s="45">
        <v>78</v>
      </c>
      <c r="I54" s="45">
        <v>135</v>
      </c>
      <c r="J54" s="45">
        <v>18</v>
      </c>
      <c r="K54" s="45">
        <v>22</v>
      </c>
      <c r="L54" s="45">
        <v>34</v>
      </c>
      <c r="N54" s="45">
        <v>5</v>
      </c>
    </row>
    <row r="55" spans="2:21" x14ac:dyDescent="0.15">
      <c r="B55" s="45">
        <v>3</v>
      </c>
      <c r="C55" s="45" t="s">
        <v>124</v>
      </c>
      <c r="D55" s="45">
        <v>185</v>
      </c>
      <c r="E55" s="45">
        <v>114</v>
      </c>
      <c r="F55" s="45">
        <v>16</v>
      </c>
      <c r="G55" s="45">
        <v>13</v>
      </c>
      <c r="H55" s="45">
        <v>26</v>
      </c>
      <c r="I55" s="45">
        <v>51</v>
      </c>
      <c r="J55" s="45">
        <v>2</v>
      </c>
      <c r="K55" s="45">
        <v>8</v>
      </c>
      <c r="L55" s="45">
        <v>32</v>
      </c>
      <c r="N55" s="45">
        <v>3</v>
      </c>
    </row>
    <row r="56" spans="2:21" x14ac:dyDescent="0.15">
      <c r="B56" s="45">
        <v>4</v>
      </c>
      <c r="C56" s="45" t="s">
        <v>125</v>
      </c>
      <c r="D56" s="45">
        <v>200</v>
      </c>
      <c r="E56" s="45">
        <v>113</v>
      </c>
      <c r="F56" s="45">
        <v>8</v>
      </c>
      <c r="G56" s="45">
        <v>9</v>
      </c>
      <c r="H56" s="45">
        <v>26</v>
      </c>
      <c r="I56" s="45">
        <v>63</v>
      </c>
      <c r="J56" s="45">
        <v>10</v>
      </c>
      <c r="K56" s="45">
        <v>8</v>
      </c>
      <c r="L56" s="45">
        <v>43</v>
      </c>
      <c r="N56" s="45">
        <v>4</v>
      </c>
    </row>
    <row r="57" spans="2:21" x14ac:dyDescent="0.15">
      <c r="B57" s="45">
        <v>5</v>
      </c>
      <c r="C57" s="45" t="s">
        <v>80</v>
      </c>
      <c r="D57" s="45">
        <v>283</v>
      </c>
      <c r="E57" s="45">
        <v>174</v>
      </c>
      <c r="F57" s="45">
        <v>23</v>
      </c>
      <c r="G57" s="45">
        <v>20</v>
      </c>
      <c r="H57" s="45">
        <v>47</v>
      </c>
      <c r="I57" s="45">
        <v>78</v>
      </c>
      <c r="J57" s="45">
        <v>9</v>
      </c>
      <c r="K57" s="45">
        <v>5</v>
      </c>
      <c r="L57" s="45">
        <v>56</v>
      </c>
      <c r="N57" s="45">
        <v>7</v>
      </c>
    </row>
    <row r="58" spans="2:21" x14ac:dyDescent="0.15">
      <c r="B58" s="45">
        <v>6</v>
      </c>
      <c r="C58" s="45" t="s">
        <v>126</v>
      </c>
      <c r="D58" s="45">
        <v>102</v>
      </c>
      <c r="E58" s="45">
        <v>67</v>
      </c>
      <c r="F58" s="45">
        <v>8</v>
      </c>
      <c r="G58" s="45">
        <v>5</v>
      </c>
      <c r="H58" s="45">
        <v>15</v>
      </c>
      <c r="I58" s="45">
        <v>26</v>
      </c>
      <c r="J58" s="45">
        <v>2</v>
      </c>
      <c r="K58" s="45">
        <v>2</v>
      </c>
      <c r="L58" s="45">
        <v>19</v>
      </c>
      <c r="N58" s="45">
        <v>3</v>
      </c>
    </row>
    <row r="59" spans="2:21" x14ac:dyDescent="0.15">
      <c r="B59" s="45">
        <v>7</v>
      </c>
      <c r="C59" s="45" t="s">
        <v>81</v>
      </c>
      <c r="D59" s="45">
        <v>164</v>
      </c>
      <c r="E59" s="45">
        <v>109</v>
      </c>
      <c r="F59" s="45">
        <v>11</v>
      </c>
      <c r="G59" s="45">
        <v>13</v>
      </c>
      <c r="H59" s="45">
        <v>35</v>
      </c>
      <c r="I59" s="45">
        <v>52</v>
      </c>
      <c r="J59" s="45">
        <v>2</v>
      </c>
      <c r="K59" s="45">
        <v>5</v>
      </c>
      <c r="L59" s="45">
        <v>25</v>
      </c>
      <c r="N59" s="45">
        <v>4</v>
      </c>
    </row>
    <row r="60" spans="2:21" x14ac:dyDescent="0.15">
      <c r="B60" s="45">
        <v>8</v>
      </c>
      <c r="C60" s="45" t="s">
        <v>127</v>
      </c>
      <c r="D60" s="45">
        <v>23</v>
      </c>
      <c r="E60" s="45">
        <v>17</v>
      </c>
      <c r="F60" s="45">
        <v>6</v>
      </c>
      <c r="G60" s="45">
        <v>2</v>
      </c>
      <c r="H60" s="45">
        <v>3</v>
      </c>
      <c r="I60" s="45">
        <v>7</v>
      </c>
      <c r="J60" s="45">
        <v>0</v>
      </c>
      <c r="K60" s="45">
        <v>0</v>
      </c>
      <c r="L60" s="45">
        <v>1</v>
      </c>
      <c r="N60" s="45">
        <v>2</v>
      </c>
    </row>
    <row r="61" spans="2:21" x14ac:dyDescent="0.15">
      <c r="B61" s="45">
        <v>9</v>
      </c>
      <c r="C61" s="45" t="s">
        <v>128</v>
      </c>
      <c r="D61" s="45">
        <v>70</v>
      </c>
      <c r="E61" s="45">
        <v>56</v>
      </c>
      <c r="F61" s="45">
        <v>15</v>
      </c>
      <c r="G61" s="45">
        <v>14</v>
      </c>
      <c r="H61" s="45">
        <v>20</v>
      </c>
      <c r="I61" s="45">
        <v>27</v>
      </c>
      <c r="J61" s="45">
        <v>0</v>
      </c>
      <c r="K61" s="45">
        <v>1</v>
      </c>
      <c r="L61" s="45">
        <v>2</v>
      </c>
      <c r="N61" s="45">
        <v>2</v>
      </c>
    </row>
    <row r="62" spans="2:21" x14ac:dyDescent="0.15">
      <c r="B62" s="45">
        <v>10</v>
      </c>
      <c r="C62" s="45" t="s">
        <v>82</v>
      </c>
      <c r="D62" s="45">
        <v>2</v>
      </c>
      <c r="E62" s="45">
        <v>0</v>
      </c>
      <c r="F62" s="45">
        <v>0</v>
      </c>
      <c r="G62" s="45">
        <v>0</v>
      </c>
      <c r="H62" s="45">
        <v>0</v>
      </c>
      <c r="I62" s="45">
        <v>1</v>
      </c>
      <c r="J62" s="45">
        <v>0</v>
      </c>
      <c r="K62" s="45">
        <v>0</v>
      </c>
      <c r="L62" s="45">
        <v>1</v>
      </c>
      <c r="N62" s="45">
        <v>0</v>
      </c>
    </row>
    <row r="63" spans="2:21" x14ac:dyDescent="0.15">
      <c r="B63" s="45">
        <v>11</v>
      </c>
      <c r="C63" s="45" t="s">
        <v>129</v>
      </c>
      <c r="D63" s="45">
        <v>162</v>
      </c>
      <c r="E63" s="45">
        <v>106</v>
      </c>
      <c r="F63" s="45">
        <v>9</v>
      </c>
      <c r="G63" s="45">
        <v>7</v>
      </c>
      <c r="H63" s="45">
        <v>25</v>
      </c>
      <c r="I63" s="45">
        <v>62</v>
      </c>
      <c r="J63" s="45">
        <v>5</v>
      </c>
      <c r="K63" s="45">
        <v>5</v>
      </c>
      <c r="L63" s="45">
        <v>23</v>
      </c>
      <c r="N63" s="45">
        <v>7</v>
      </c>
    </row>
    <row r="64" spans="2:21" x14ac:dyDescent="0.15">
      <c r="B64" s="45">
        <v>12</v>
      </c>
      <c r="C64" s="45" t="s">
        <v>130</v>
      </c>
      <c r="D64" s="45">
        <v>31</v>
      </c>
      <c r="E64" s="45">
        <v>19</v>
      </c>
      <c r="F64" s="45">
        <v>1</v>
      </c>
      <c r="G64" s="45">
        <v>1</v>
      </c>
      <c r="H64" s="45">
        <v>5</v>
      </c>
      <c r="I64" s="45">
        <v>7</v>
      </c>
      <c r="J64" s="45">
        <v>0</v>
      </c>
      <c r="K64" s="45">
        <v>0</v>
      </c>
      <c r="L64" s="45">
        <v>4</v>
      </c>
      <c r="N64" s="45">
        <v>4</v>
      </c>
    </row>
    <row r="65" spans="2:14" x14ac:dyDescent="0.15">
      <c r="B65" s="45">
        <v>13</v>
      </c>
      <c r="C65" s="45" t="s">
        <v>131</v>
      </c>
      <c r="D65" s="45">
        <v>31</v>
      </c>
      <c r="E65" s="45">
        <v>17</v>
      </c>
      <c r="F65" s="45">
        <v>3</v>
      </c>
      <c r="G65" s="45">
        <v>2</v>
      </c>
      <c r="H65" s="45">
        <v>7</v>
      </c>
      <c r="I65" s="45">
        <v>7</v>
      </c>
      <c r="J65" s="45">
        <v>0</v>
      </c>
      <c r="K65" s="45">
        <v>0</v>
      </c>
      <c r="L65" s="45">
        <v>6</v>
      </c>
      <c r="N65" s="45">
        <v>3</v>
      </c>
    </row>
    <row r="66" spans="2:14" x14ac:dyDescent="0.15">
      <c r="B66" s="45">
        <v>14</v>
      </c>
      <c r="C66" s="45" t="s">
        <v>132</v>
      </c>
      <c r="D66" s="45">
        <v>21</v>
      </c>
      <c r="E66" s="45">
        <v>17</v>
      </c>
      <c r="F66" s="45">
        <v>1</v>
      </c>
      <c r="G66" s="45">
        <v>4</v>
      </c>
      <c r="H66" s="45">
        <v>7</v>
      </c>
      <c r="I66" s="45">
        <v>11</v>
      </c>
      <c r="J66" s="45">
        <v>0</v>
      </c>
      <c r="K66" s="45">
        <v>0</v>
      </c>
      <c r="L66" s="45">
        <v>0</v>
      </c>
      <c r="N66" s="45">
        <v>0</v>
      </c>
    </row>
    <row r="67" spans="2:14" x14ac:dyDescent="0.15">
      <c r="B67" s="45">
        <v>15</v>
      </c>
      <c r="C67" s="45" t="s">
        <v>133</v>
      </c>
      <c r="D67" s="45">
        <v>72</v>
      </c>
      <c r="E67" s="45">
        <v>44</v>
      </c>
      <c r="F67" s="45">
        <v>6</v>
      </c>
      <c r="G67" s="45">
        <v>6</v>
      </c>
      <c r="H67" s="45">
        <v>12</v>
      </c>
      <c r="I67" s="45">
        <v>18</v>
      </c>
      <c r="J67" s="45">
        <v>1</v>
      </c>
      <c r="K67" s="45">
        <v>2</v>
      </c>
      <c r="L67" s="45">
        <v>12</v>
      </c>
      <c r="N67" s="45">
        <v>3</v>
      </c>
    </row>
    <row r="68" spans="2:14" x14ac:dyDescent="0.15">
      <c r="B68" s="45">
        <v>16</v>
      </c>
      <c r="C68" s="45" t="s">
        <v>83</v>
      </c>
      <c r="D68" s="45">
        <v>72</v>
      </c>
      <c r="E68" s="45">
        <v>33</v>
      </c>
      <c r="F68" s="45">
        <v>1</v>
      </c>
      <c r="G68" s="45">
        <v>1</v>
      </c>
      <c r="H68" s="45">
        <v>6</v>
      </c>
      <c r="I68" s="45">
        <v>19</v>
      </c>
      <c r="J68" s="45">
        <v>6</v>
      </c>
      <c r="K68" s="45">
        <v>9</v>
      </c>
      <c r="L68" s="45">
        <v>17</v>
      </c>
      <c r="N68" s="45">
        <v>2</v>
      </c>
    </row>
    <row r="69" spans="2:14" x14ac:dyDescent="0.15">
      <c r="B69" s="45">
        <v>17</v>
      </c>
      <c r="C69" s="45" t="s">
        <v>47</v>
      </c>
      <c r="D69" s="45">
        <v>152</v>
      </c>
      <c r="E69" s="45">
        <v>82</v>
      </c>
      <c r="F69" s="45">
        <v>7</v>
      </c>
      <c r="G69" s="45">
        <v>9</v>
      </c>
      <c r="H69" s="45">
        <v>20</v>
      </c>
      <c r="I69" s="45">
        <v>53</v>
      </c>
      <c r="J69" s="45">
        <v>9</v>
      </c>
      <c r="K69" s="45">
        <v>18</v>
      </c>
      <c r="L69" s="45">
        <v>24</v>
      </c>
      <c r="N69" s="45">
        <v>5</v>
      </c>
    </row>
    <row r="70" spans="2:14" x14ac:dyDescent="0.15">
      <c r="B70" s="45">
        <v>18</v>
      </c>
      <c r="C70" s="45" t="s">
        <v>160</v>
      </c>
      <c r="D70" s="45">
        <v>10</v>
      </c>
      <c r="E70" s="45">
        <v>5</v>
      </c>
      <c r="F70" s="45">
        <v>0</v>
      </c>
      <c r="G70" s="45">
        <v>1</v>
      </c>
      <c r="H70" s="45">
        <v>1</v>
      </c>
      <c r="I70" s="45">
        <v>4</v>
      </c>
      <c r="J70" s="45">
        <v>2</v>
      </c>
      <c r="K70" s="45">
        <v>1</v>
      </c>
      <c r="L70" s="45">
        <v>1</v>
      </c>
      <c r="N70" s="45">
        <v>0</v>
      </c>
    </row>
  </sheetData>
  <mergeCells count="18">
    <mergeCell ref="C39:C40"/>
    <mergeCell ref="C29:C30"/>
    <mergeCell ref="C17:C18"/>
    <mergeCell ref="C31:C32"/>
    <mergeCell ref="C33:C34"/>
    <mergeCell ref="C35:C36"/>
    <mergeCell ref="C37:C38"/>
    <mergeCell ref="C19:C20"/>
    <mergeCell ref="C21:C22"/>
    <mergeCell ref="C23:C24"/>
    <mergeCell ref="C25:C26"/>
    <mergeCell ref="C27:C28"/>
    <mergeCell ref="C9:C10"/>
    <mergeCell ref="C11:C12"/>
    <mergeCell ref="C13:C14"/>
    <mergeCell ref="C15:C16"/>
    <mergeCell ref="C5:C6"/>
    <mergeCell ref="C7:C8"/>
  </mergeCells>
  <phoneticPr fontId="6"/>
  <conditionalFormatting sqref="D7:N40">
    <cfRule type="cellIs" dxfId="7" priority="3" operator="equal">
      <formula>D$48</formula>
    </cfRule>
    <cfRule type="cellIs" dxfId="6" priority="4" operator="equal">
      <formula>D$47</formula>
    </cfRule>
    <cfRule type="cellIs" dxfId="5" priority="9" operator="equal">
      <formula>D$50</formula>
    </cfRule>
    <cfRule type="cellIs" dxfId="4" priority="10" operator="equal">
      <formula>D$49</formula>
    </cfRule>
  </conditionalFormatting>
  <conditionalFormatting sqref="N7:N40">
    <cfRule type="cellIs" dxfId="3" priority="1" operator="equal">
      <formula>N$48</formula>
    </cfRule>
    <cfRule type="cellIs" dxfId="2" priority="2" operator="equal">
      <formula>N$47</formula>
    </cfRule>
    <cfRule type="cellIs" dxfId="1" priority="7" operator="equal">
      <formula>N$50</formula>
    </cfRule>
    <cfRule type="cellIs" dxfId="0" priority="8" operator="equal">
      <formula>N$49</formula>
    </cfRule>
  </conditionalFormatting>
  <pageMargins left="0.7" right="0.7" top="0.75" bottom="0.75" header="0.3" footer="0.3"/>
  <pageSetup paperSize="9" orientation="portrait" r:id="rId1"/>
  <ignoredErrors>
    <ignoredError sqref="D8:L38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M3:Q13"/>
  <sheetViews>
    <sheetView zoomScaleNormal="100" zoomScaleSheetLayoutView="100" workbookViewId="0">
      <selection activeCell="Q5" sqref="Q5"/>
    </sheetView>
  </sheetViews>
  <sheetFormatPr defaultColWidth="8.75" defaultRowHeight="19.899999999999999" customHeight="1" x14ac:dyDescent="0.15"/>
  <cols>
    <col min="1" max="2" width="1.75" style="1" customWidth="1"/>
    <col min="3" max="10" width="9.75" style="1" customWidth="1"/>
    <col min="11" max="12" width="1.75" style="1" customWidth="1"/>
    <col min="13" max="13" width="8.75" style="1"/>
    <col min="14" max="14" width="20.75" style="1" customWidth="1"/>
    <col min="15" max="16384" width="8.75" style="1"/>
  </cols>
  <sheetData>
    <row r="3" spans="13:17" ht="19.899999999999999" customHeight="1" x14ac:dyDescent="0.15">
      <c r="M3" s="1" t="s">
        <v>134</v>
      </c>
    </row>
    <row r="4" spans="13:17" ht="19.899999999999999" customHeight="1" x14ac:dyDescent="0.15">
      <c r="M4" s="3" t="s">
        <v>14</v>
      </c>
      <c r="N4" s="4" t="s">
        <v>94</v>
      </c>
      <c r="O4" s="5">
        <v>223</v>
      </c>
      <c r="P4" s="6">
        <v>52.224824355971897</v>
      </c>
      <c r="Q4" s="41">
        <f>O4*100/427</f>
        <v>52.224824355971897</v>
      </c>
    </row>
    <row r="5" spans="13:17" ht="19.899999999999999" customHeight="1" x14ac:dyDescent="0.15">
      <c r="M5" s="3" t="s">
        <v>0</v>
      </c>
      <c r="N5" s="17" t="s">
        <v>95</v>
      </c>
      <c r="O5" s="5">
        <v>75</v>
      </c>
      <c r="P5" s="6">
        <v>17.56440281030445</v>
      </c>
      <c r="Q5" s="41">
        <f t="shared" ref="Q5:Q10" si="0">O5*100/427</f>
        <v>17.56440281030445</v>
      </c>
    </row>
    <row r="6" spans="13:17" ht="19.899999999999999" customHeight="1" x14ac:dyDescent="0.15">
      <c r="M6" s="3" t="s">
        <v>1</v>
      </c>
      <c r="N6" s="17" t="s">
        <v>96</v>
      </c>
      <c r="O6" s="5">
        <v>28</v>
      </c>
      <c r="P6" s="6">
        <v>6.557377049180328</v>
      </c>
      <c r="Q6" s="41">
        <f t="shared" si="0"/>
        <v>6.557377049180328</v>
      </c>
    </row>
    <row r="7" spans="13:17" ht="19.899999999999999" customHeight="1" x14ac:dyDescent="0.15">
      <c r="M7" s="3" t="s">
        <v>2</v>
      </c>
      <c r="N7" s="17" t="s">
        <v>97</v>
      </c>
      <c r="O7" s="5">
        <v>8</v>
      </c>
      <c r="P7" s="6">
        <v>1.873536299765808</v>
      </c>
      <c r="Q7" s="41">
        <f t="shared" si="0"/>
        <v>1.873536299765808</v>
      </c>
    </row>
    <row r="8" spans="13:17" ht="19.899999999999999" customHeight="1" x14ac:dyDescent="0.15">
      <c r="M8" s="3" t="s">
        <v>3</v>
      </c>
      <c r="N8" s="17" t="s">
        <v>98</v>
      </c>
      <c r="O8" s="5">
        <v>5</v>
      </c>
      <c r="P8" s="6">
        <v>1.1709601873536299</v>
      </c>
      <c r="Q8" s="41">
        <f t="shared" si="0"/>
        <v>1.1709601873536299</v>
      </c>
    </row>
    <row r="9" spans="13:17" ht="19.899999999999999" customHeight="1" x14ac:dyDescent="0.15">
      <c r="M9" s="3" t="s">
        <v>4</v>
      </c>
      <c r="N9" s="4" t="s">
        <v>47</v>
      </c>
      <c r="O9" s="5">
        <v>87</v>
      </c>
      <c r="P9" s="6">
        <v>20.374707259953162</v>
      </c>
      <c r="Q9" s="41">
        <f t="shared" si="0"/>
        <v>20.374707259953162</v>
      </c>
    </row>
    <row r="10" spans="13:17" ht="19.899999999999999" customHeight="1" x14ac:dyDescent="0.15">
      <c r="M10" s="3" t="s">
        <v>5</v>
      </c>
      <c r="N10" s="4" t="s">
        <v>28</v>
      </c>
      <c r="O10" s="5">
        <v>1</v>
      </c>
      <c r="P10" s="6">
        <v>0.23419203747072601</v>
      </c>
      <c r="Q10" s="41">
        <f t="shared" si="0"/>
        <v>0.23419203747072601</v>
      </c>
    </row>
    <row r="11" spans="13:17" ht="19.899999999999999" customHeight="1" x14ac:dyDescent="0.15">
      <c r="M11" s="7"/>
      <c r="N11" s="8" t="s">
        <v>9</v>
      </c>
      <c r="O11" s="5">
        <v>427</v>
      </c>
      <c r="P11" s="6">
        <v>100</v>
      </c>
    </row>
    <row r="12" spans="13:17" ht="19.899999999999999" customHeight="1" x14ac:dyDescent="0.15">
      <c r="O12" s="42">
        <f>SUM(O4:O10)</f>
        <v>427</v>
      </c>
    </row>
    <row r="13" spans="13:17" ht="19.899999999999999" customHeight="1" x14ac:dyDescent="0.15">
      <c r="M13" s="28"/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4E47-2683-4438-98F5-5BA3442C7681}">
  <sheetPr>
    <pageSetUpPr fitToPage="1"/>
  </sheetPr>
  <dimension ref="A1:AD25"/>
  <sheetViews>
    <sheetView zoomScaleNormal="100" zoomScaleSheetLayoutView="100" workbookViewId="0">
      <selection activeCell="O2" sqref="B2:O32"/>
    </sheetView>
  </sheetViews>
  <sheetFormatPr defaultColWidth="8.75" defaultRowHeight="19.899999999999999" customHeight="1" x14ac:dyDescent="0.15"/>
  <cols>
    <col min="1" max="2" width="1.75" style="1" customWidth="1"/>
    <col min="3" max="3" width="25.625" style="1" customWidth="1"/>
    <col min="4" max="13" width="8.625" style="1" customWidth="1"/>
    <col min="14" max="14" width="5.75" style="1" customWidth="1"/>
    <col min="15" max="16" width="1.75" style="1" customWidth="1"/>
    <col min="17" max="17" width="11.875" style="1" bestFit="1" customWidth="1"/>
    <col min="18" max="18" width="7.75" style="1" bestFit="1" customWidth="1"/>
    <col min="19" max="19" width="20.75" style="1" customWidth="1"/>
    <col min="20" max="16384" width="8.75" style="1"/>
  </cols>
  <sheetData>
    <row r="1" spans="1:30" ht="19.899999999999999" customHeight="1" x14ac:dyDescent="0.15">
      <c r="A1" s="19"/>
    </row>
    <row r="2" spans="1:30" ht="19.899999999999999" customHeight="1" x14ac:dyDescent="0.15">
      <c r="Q2" s="1" t="s">
        <v>134</v>
      </c>
    </row>
    <row r="4" spans="1:30" ht="19.899999999999999" customHeight="1" x14ac:dyDescent="0.15">
      <c r="Q4" s="20"/>
      <c r="R4" s="21"/>
      <c r="S4" s="22" t="s">
        <v>104</v>
      </c>
      <c r="T4" s="23">
        <v>1</v>
      </c>
      <c r="U4" s="23">
        <v>1</v>
      </c>
      <c r="V4" s="23">
        <v>1</v>
      </c>
      <c r="W4" s="23">
        <v>1</v>
      </c>
      <c r="X4" s="23">
        <v>1</v>
      </c>
      <c r="Y4" s="23">
        <v>1</v>
      </c>
      <c r="Z4" s="23">
        <v>1</v>
      </c>
    </row>
    <row r="5" spans="1:30" ht="19.899999999999999" customHeight="1" x14ac:dyDescent="0.15">
      <c r="Q5" s="20" t="s">
        <v>99</v>
      </c>
      <c r="R5" s="21" t="s">
        <v>9</v>
      </c>
      <c r="S5" s="20" t="s">
        <v>100</v>
      </c>
      <c r="T5" s="24" t="s">
        <v>102</v>
      </c>
      <c r="U5" s="24" t="s">
        <v>95</v>
      </c>
      <c r="V5" s="24" t="s">
        <v>96</v>
      </c>
      <c r="W5" s="24" t="s">
        <v>97</v>
      </c>
      <c r="X5" s="24" t="s">
        <v>103</v>
      </c>
      <c r="Y5" s="24" t="s">
        <v>47</v>
      </c>
      <c r="Z5" s="24" t="s">
        <v>28</v>
      </c>
    </row>
    <row r="6" spans="1:30" ht="19.899999999999999" customHeight="1" x14ac:dyDescent="0.15">
      <c r="Q6" s="16" t="s">
        <v>32</v>
      </c>
      <c r="R6" s="16">
        <v>316</v>
      </c>
      <c r="S6" s="25" t="str">
        <f t="shared" ref="S6:S14" si="0">Q6&amp;"(n="&amp;R6&amp;")"</f>
        <v>配偶者(n=316)</v>
      </c>
      <c r="T6" s="26">
        <v>57.594936708860757</v>
      </c>
      <c r="U6" s="26">
        <v>21.518987341772153</v>
      </c>
      <c r="V6" s="26">
        <v>5.6962025316455698</v>
      </c>
      <c r="W6" s="26">
        <v>1.89873417721519</v>
      </c>
      <c r="X6" s="26">
        <v>0.949367088607595</v>
      </c>
      <c r="Y6" s="26">
        <v>12.341772151898734</v>
      </c>
      <c r="Z6" s="26">
        <v>0</v>
      </c>
      <c r="AC6" s="41">
        <f>SUM(T6:Z6)</f>
        <v>100</v>
      </c>
    </row>
    <row r="7" spans="1:30" ht="19.899999999999999" customHeight="1" x14ac:dyDescent="0.15">
      <c r="Q7" s="16" t="str">
        <f>"０歳～２歳の子ども"&amp;CHAR(10)&amp;"             "</f>
        <v xml:space="preserve">０歳～２歳の子ども
             </v>
      </c>
      <c r="R7" s="16">
        <v>43</v>
      </c>
      <c r="S7" s="25" t="str">
        <f t="shared" si="0"/>
        <v>０歳～２歳の子ども
             (n=43)</v>
      </c>
      <c r="T7" s="26">
        <v>46.511627906976742</v>
      </c>
      <c r="U7" s="26">
        <v>41.860465116279073</v>
      </c>
      <c r="V7" s="26">
        <v>6.9767441860465116</v>
      </c>
      <c r="W7" s="26">
        <v>0</v>
      </c>
      <c r="X7" s="26">
        <v>0</v>
      </c>
      <c r="Y7" s="26">
        <v>4.6511627906976747</v>
      </c>
      <c r="Z7" s="26">
        <v>0</v>
      </c>
    </row>
    <row r="8" spans="1:30" ht="19.899999999999999" customHeight="1" x14ac:dyDescent="0.15">
      <c r="Q8" s="16" t="str">
        <f>"３歳～５歳の子ども"&amp;CHAR(10)&amp;"             "</f>
        <v xml:space="preserve">３歳～５歳の子ども
             </v>
      </c>
      <c r="R8" s="16">
        <v>35</v>
      </c>
      <c r="S8" s="25" t="str">
        <f t="shared" si="0"/>
        <v>３歳～５歳の子ども
             (n=35)</v>
      </c>
      <c r="T8" s="26">
        <v>37.142857142857146</v>
      </c>
      <c r="U8" s="26">
        <v>37.142857142857146</v>
      </c>
      <c r="V8" s="26">
        <v>17.142857142857142</v>
      </c>
      <c r="W8" s="26">
        <v>2.8571428571428572</v>
      </c>
      <c r="X8" s="26">
        <v>0</v>
      </c>
      <c r="Y8" s="26">
        <v>5.7142857142857144</v>
      </c>
      <c r="Z8" s="26">
        <v>0</v>
      </c>
    </row>
    <row r="9" spans="1:30" ht="19.899999999999999" customHeight="1" x14ac:dyDescent="0.15">
      <c r="Q9" s="16" t="str">
        <f>"小・中学生の子ども"&amp;CHAR(10)&amp;"             "</f>
        <v xml:space="preserve">小・中学生の子ども
             </v>
      </c>
      <c r="R9" s="16">
        <v>78</v>
      </c>
      <c r="S9" s="25" t="str">
        <f t="shared" si="0"/>
        <v>小・中学生の子ども
             (n=78)</v>
      </c>
      <c r="T9" s="26">
        <v>52.564102564102569</v>
      </c>
      <c r="U9" s="26">
        <v>25.641025641025639</v>
      </c>
      <c r="V9" s="26">
        <v>11.538461538461538</v>
      </c>
      <c r="W9" s="26">
        <v>2.5641025641025639</v>
      </c>
      <c r="X9" s="26">
        <v>0</v>
      </c>
      <c r="Y9" s="26">
        <v>7.6923076923076925</v>
      </c>
      <c r="Z9" s="26">
        <v>0</v>
      </c>
    </row>
    <row r="10" spans="1:30" ht="19.899999999999999" customHeight="1" x14ac:dyDescent="0.15">
      <c r="Q10" s="16" t="str">
        <f>"高校生世代～64歳の"&amp;CHAR(10)&amp;"家族・同居人"</f>
        <v>高校生世代～64歳の
家族・同居人</v>
      </c>
      <c r="R10" s="16">
        <v>135</v>
      </c>
      <c r="S10" s="25" t="str">
        <f t="shared" si="0"/>
        <v>高校生世代～64歳の
家族・同居人(n=135)</v>
      </c>
      <c r="T10" s="26">
        <v>46.666666666666664</v>
      </c>
      <c r="U10" s="26">
        <v>17.777777777777779</v>
      </c>
      <c r="V10" s="26">
        <v>8.1481481481481488</v>
      </c>
      <c r="W10" s="26">
        <v>2.9629629629629632</v>
      </c>
      <c r="X10" s="26">
        <v>2.9629629629629632</v>
      </c>
      <c r="Y10" s="26">
        <v>20.74074074074074</v>
      </c>
      <c r="Z10" s="26">
        <v>0.74074074074074081</v>
      </c>
    </row>
    <row r="11" spans="1:30" ht="19.899999999999999" customHeight="1" x14ac:dyDescent="0.15">
      <c r="Q11" s="16" t="str">
        <f>"      65歳～74歳の"&amp;CHAR(10)&amp;"家族・同居人"</f>
        <v xml:space="preserve">      65歳～74歳の
家族・同居人</v>
      </c>
      <c r="R11" s="16">
        <v>18</v>
      </c>
      <c r="S11" s="25" t="str">
        <f t="shared" si="0"/>
        <v xml:space="preserve">      65歳～74歳の
家族・同居人(n=18)</v>
      </c>
      <c r="T11" s="26">
        <v>27.777777777777779</v>
      </c>
      <c r="U11" s="26">
        <v>5.5555555555555554</v>
      </c>
      <c r="V11" s="26">
        <v>5.5555555555555554</v>
      </c>
      <c r="W11" s="26">
        <v>0</v>
      </c>
      <c r="X11" s="26">
        <v>0</v>
      </c>
      <c r="Y11" s="26">
        <v>61.111111111111114</v>
      </c>
      <c r="Z11" s="26">
        <v>0</v>
      </c>
    </row>
    <row r="12" spans="1:30" ht="19.899999999999999" customHeight="1" x14ac:dyDescent="0.15">
      <c r="Q12" s="16" t="str">
        <f>"75歳以上の家族・同居人"&amp;CHAR(10)&amp;"                     "</f>
        <v xml:space="preserve">75歳以上の家族・同居人
                     </v>
      </c>
      <c r="R12" s="16">
        <v>22</v>
      </c>
      <c r="S12" s="25" t="str">
        <f t="shared" si="0"/>
        <v>75歳以上の家族・同居人
                     (n=22)</v>
      </c>
      <c r="T12" s="26">
        <v>31.818181818181817</v>
      </c>
      <c r="U12" s="26">
        <v>4.5454545454545459</v>
      </c>
      <c r="V12" s="26">
        <v>9.0909090909090917</v>
      </c>
      <c r="W12" s="26">
        <v>0</v>
      </c>
      <c r="X12" s="26">
        <v>4.5454545454545459</v>
      </c>
      <c r="Y12" s="26">
        <v>50</v>
      </c>
      <c r="Z12" s="26">
        <v>0</v>
      </c>
    </row>
    <row r="13" spans="1:30" ht="19.899999999999999" customHeight="1" x14ac:dyDescent="0.15">
      <c r="Q13" s="16" t="str">
        <f>"家族・同居人はいない"&amp;CHAR(10)&amp;"                 "</f>
        <v xml:space="preserve">家族・同居人はいない
                 </v>
      </c>
      <c r="R13" s="16">
        <v>34</v>
      </c>
      <c r="S13" s="25" t="str">
        <f t="shared" si="0"/>
        <v>家族・同居人はいない
                 (n=34)</v>
      </c>
      <c r="T13" s="26">
        <v>32.352941176470587</v>
      </c>
      <c r="U13" s="26">
        <v>5.8823529411764701</v>
      </c>
      <c r="V13" s="26">
        <v>5.8823529411764701</v>
      </c>
      <c r="W13" s="26">
        <v>2.9411764705882351</v>
      </c>
      <c r="X13" s="26">
        <v>0</v>
      </c>
      <c r="Y13" s="26">
        <v>52.941176470588239</v>
      </c>
      <c r="Z13" s="26">
        <v>0</v>
      </c>
    </row>
    <row r="14" spans="1:30" ht="19.899999999999999" customHeight="1" x14ac:dyDescent="0.15">
      <c r="Q14" s="16" t="s">
        <v>28</v>
      </c>
      <c r="R14" s="16">
        <v>5</v>
      </c>
      <c r="S14" s="25" t="str">
        <f t="shared" si="0"/>
        <v>（無効回答）(n=5)</v>
      </c>
      <c r="T14" s="26">
        <v>20</v>
      </c>
      <c r="U14" s="26">
        <v>0</v>
      </c>
      <c r="V14" s="26">
        <v>40</v>
      </c>
      <c r="W14" s="26">
        <v>0</v>
      </c>
      <c r="X14" s="26">
        <v>0</v>
      </c>
      <c r="Y14" s="26">
        <v>40</v>
      </c>
      <c r="Z14" s="26">
        <v>0</v>
      </c>
      <c r="AA14" s="27" t="s">
        <v>101</v>
      </c>
      <c r="AD14" s="27"/>
    </row>
    <row r="16" spans="1:30" ht="19.899999999999999" customHeight="1" x14ac:dyDescent="0.15">
      <c r="Q16" s="40"/>
      <c r="R16" s="37"/>
      <c r="S16" s="37"/>
      <c r="T16" s="37"/>
      <c r="U16" s="37"/>
      <c r="V16" s="37"/>
      <c r="W16" s="37"/>
      <c r="X16" s="37"/>
      <c r="Y16" s="37"/>
    </row>
    <row r="17" spans="17:26" ht="19.899999999999999" customHeight="1" x14ac:dyDescent="0.15">
      <c r="Q17" s="40"/>
      <c r="R17" s="37"/>
      <c r="S17" s="37"/>
      <c r="T17" s="37"/>
      <c r="U17" s="37"/>
      <c r="V17" s="37"/>
      <c r="W17" s="37"/>
      <c r="X17" s="37"/>
      <c r="Y17" s="37"/>
    </row>
    <row r="18" spans="17:26" ht="19.899999999999999" customHeight="1" x14ac:dyDescent="0.15">
      <c r="Q18" s="40"/>
      <c r="R18" s="37"/>
      <c r="S18" s="37"/>
      <c r="T18" s="38"/>
      <c r="U18" s="38"/>
      <c r="V18" s="38"/>
      <c r="W18" s="38"/>
      <c r="X18" s="38"/>
      <c r="Y18" s="38"/>
      <c r="Z18" s="37"/>
    </row>
    <row r="19" spans="17:26" ht="19.899999999999999" customHeight="1" x14ac:dyDescent="0.15">
      <c r="Q19" s="40"/>
      <c r="R19" s="37"/>
      <c r="S19" s="37"/>
      <c r="T19" s="39"/>
      <c r="U19" s="39"/>
      <c r="V19" s="39"/>
      <c r="W19" s="39"/>
      <c r="X19" s="39"/>
      <c r="Y19" s="39"/>
      <c r="Z19" s="39"/>
    </row>
    <row r="20" spans="17:26" ht="19.899999999999999" customHeight="1" x14ac:dyDescent="0.15">
      <c r="Q20" s="38"/>
      <c r="R20" s="37"/>
      <c r="S20" s="37"/>
      <c r="T20" s="39"/>
      <c r="U20" s="39"/>
      <c r="V20" s="39"/>
      <c r="W20" s="39"/>
      <c r="X20" s="39"/>
      <c r="Y20" s="39"/>
      <c r="Z20" s="39"/>
    </row>
    <row r="21" spans="17:26" ht="19.899999999999999" customHeight="1" x14ac:dyDescent="0.15">
      <c r="Q21" s="38"/>
      <c r="R21" s="37"/>
      <c r="S21" s="37"/>
      <c r="T21" s="39"/>
      <c r="U21" s="39"/>
      <c r="V21" s="39"/>
      <c r="W21" s="39"/>
      <c r="X21" s="39"/>
      <c r="Y21" s="39"/>
      <c r="Z21" s="39"/>
    </row>
    <row r="22" spans="17:26" ht="19.899999999999999" customHeight="1" x14ac:dyDescent="0.15">
      <c r="Q22" s="38"/>
      <c r="R22" s="37"/>
      <c r="S22" s="37"/>
      <c r="T22" s="39"/>
      <c r="U22" s="39"/>
      <c r="V22" s="39"/>
      <c r="W22" s="39"/>
      <c r="X22" s="39"/>
      <c r="Y22" s="39"/>
      <c r="Z22" s="39"/>
    </row>
    <row r="23" spans="17:26" ht="19.899999999999999" customHeight="1" x14ac:dyDescent="0.15">
      <c r="Q23" s="38"/>
      <c r="R23" s="37"/>
      <c r="S23" s="37"/>
      <c r="T23" s="39"/>
      <c r="U23" s="39"/>
      <c r="V23" s="39"/>
      <c r="W23" s="39"/>
      <c r="X23" s="39"/>
      <c r="Y23" s="39"/>
      <c r="Z23" s="39"/>
    </row>
    <row r="24" spans="17:26" ht="19.899999999999999" customHeight="1" x14ac:dyDescent="0.15">
      <c r="Q24" s="38"/>
      <c r="R24" s="37"/>
      <c r="S24" s="37"/>
      <c r="T24" s="39"/>
      <c r="U24" s="39"/>
      <c r="V24" s="39"/>
      <c r="W24" s="39"/>
      <c r="X24" s="39"/>
      <c r="Y24" s="39"/>
      <c r="Z24" s="39"/>
    </row>
    <row r="25" spans="17:26" ht="19.899999999999999" customHeight="1" x14ac:dyDescent="0.15">
      <c r="Q25" s="38"/>
      <c r="R25" s="37"/>
      <c r="S25" s="37"/>
      <c r="T25" s="39"/>
      <c r="U25" s="39"/>
      <c r="V25" s="39"/>
      <c r="W25" s="39"/>
      <c r="X25" s="39"/>
      <c r="Y25" s="39"/>
      <c r="Z25" s="39"/>
    </row>
  </sheetData>
  <phoneticPr fontId="6"/>
  <pageMargins left="0" right="0" top="0.39370078740157483" bottom="0" header="0.31496062992125984" footer="0.31496062992125984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M1:R20"/>
  <sheetViews>
    <sheetView zoomScaleNormal="100" zoomScaleSheetLayoutView="100" workbookViewId="0">
      <selection activeCell="O19" sqref="O19"/>
    </sheetView>
  </sheetViews>
  <sheetFormatPr defaultColWidth="8.75" defaultRowHeight="19.899999999999999" customHeight="1" x14ac:dyDescent="0.15"/>
  <cols>
    <col min="1" max="2" width="1.75" style="1" customWidth="1"/>
    <col min="3" max="10" width="9.75" style="1" customWidth="1"/>
    <col min="11" max="12" width="1.75" style="1" customWidth="1"/>
    <col min="13" max="13" width="8.75" style="1"/>
    <col min="14" max="14" width="11.875" style="1" bestFit="1" customWidth="1"/>
    <col min="15" max="16384" width="8.75" style="1"/>
  </cols>
  <sheetData>
    <row r="1" spans="13:18" ht="19.899999999999999" customHeight="1" x14ac:dyDescent="0.15">
      <c r="M1" s="2"/>
      <c r="N1" s="2"/>
      <c r="O1" s="2"/>
      <c r="P1" s="2"/>
    </row>
    <row r="2" spans="13:18" ht="19.899999999999999" customHeight="1" x14ac:dyDescent="0.15">
      <c r="M2" s="2"/>
      <c r="N2" s="2"/>
      <c r="O2" s="2"/>
      <c r="P2" s="2"/>
    </row>
    <row r="3" spans="13:18" ht="19.899999999999999" customHeight="1" x14ac:dyDescent="0.15">
      <c r="M3" s="2" t="s">
        <v>139</v>
      </c>
      <c r="N3" s="2"/>
      <c r="O3" s="2"/>
      <c r="P3" s="2"/>
    </row>
    <row r="4" spans="13:18" ht="19.899999999999999" customHeight="1" x14ac:dyDescent="0.15">
      <c r="M4" s="3" t="s">
        <v>14</v>
      </c>
      <c r="N4" s="4" t="s">
        <v>15</v>
      </c>
      <c r="O4" s="5">
        <v>30</v>
      </c>
      <c r="P4" s="6">
        <f>O4/O$18*100</f>
        <v>2.1897810218978102</v>
      </c>
      <c r="Q4" s="41">
        <f>O4*100/1370</f>
        <v>2.1897810218978102</v>
      </c>
    </row>
    <row r="5" spans="13:18" ht="19.899999999999999" customHeight="1" x14ac:dyDescent="0.15">
      <c r="M5" s="3" t="s">
        <v>0</v>
      </c>
      <c r="N5" s="4" t="s">
        <v>16</v>
      </c>
      <c r="O5" s="5">
        <v>29</v>
      </c>
      <c r="P5" s="6">
        <f t="shared" ref="P5:P18" si="0">O5/O$18*100</f>
        <v>2.1167883211678831</v>
      </c>
      <c r="Q5" s="41">
        <f t="shared" ref="Q5:Q18" si="1">O5*100/1370</f>
        <v>2.1167883211678831</v>
      </c>
      <c r="R5" s="18"/>
    </row>
    <row r="6" spans="13:18" ht="19.899999999999999" customHeight="1" x14ac:dyDescent="0.15">
      <c r="M6" s="3" t="s">
        <v>1</v>
      </c>
      <c r="N6" s="4" t="s">
        <v>17</v>
      </c>
      <c r="O6" s="5">
        <v>61</v>
      </c>
      <c r="P6" s="6">
        <f t="shared" si="0"/>
        <v>4.452554744525548</v>
      </c>
      <c r="Q6" s="41">
        <f t="shared" si="1"/>
        <v>4.4525547445255471</v>
      </c>
    </row>
    <row r="7" spans="13:18" ht="19.899999999999999" customHeight="1" x14ac:dyDescent="0.15">
      <c r="M7" s="3" t="s">
        <v>2</v>
      </c>
      <c r="N7" s="4" t="s">
        <v>18</v>
      </c>
      <c r="O7" s="5">
        <v>70</v>
      </c>
      <c r="P7" s="6">
        <f t="shared" si="0"/>
        <v>5.1094890510948909</v>
      </c>
      <c r="Q7" s="41">
        <f t="shared" si="1"/>
        <v>5.1094890510948909</v>
      </c>
      <c r="R7" s="18"/>
    </row>
    <row r="8" spans="13:18" ht="19.899999999999999" customHeight="1" x14ac:dyDescent="0.15">
      <c r="M8" s="3" t="s">
        <v>3</v>
      </c>
      <c r="N8" s="4" t="s">
        <v>19</v>
      </c>
      <c r="O8" s="5">
        <v>95</v>
      </c>
      <c r="P8" s="6">
        <f t="shared" si="0"/>
        <v>6.9343065693430654</v>
      </c>
      <c r="Q8" s="41">
        <f t="shared" si="1"/>
        <v>6.9343065693430654</v>
      </c>
    </row>
    <row r="9" spans="13:18" ht="19.899999999999999" customHeight="1" x14ac:dyDescent="0.15">
      <c r="M9" s="3" t="s">
        <v>4</v>
      </c>
      <c r="N9" s="4" t="s">
        <v>20</v>
      </c>
      <c r="O9" s="5">
        <v>100</v>
      </c>
      <c r="P9" s="6">
        <f t="shared" si="0"/>
        <v>7.2992700729926998</v>
      </c>
      <c r="Q9" s="41">
        <f t="shared" si="1"/>
        <v>7.2992700729927007</v>
      </c>
      <c r="R9" s="18"/>
    </row>
    <row r="10" spans="13:18" ht="19.899999999999999" customHeight="1" x14ac:dyDescent="0.15">
      <c r="M10" s="3" t="s">
        <v>5</v>
      </c>
      <c r="N10" s="4" t="s">
        <v>21</v>
      </c>
      <c r="O10" s="5">
        <v>112</v>
      </c>
      <c r="P10" s="6">
        <f t="shared" si="0"/>
        <v>8.1751824817518255</v>
      </c>
      <c r="Q10" s="41">
        <f t="shared" si="1"/>
        <v>8.1751824817518255</v>
      </c>
    </row>
    <row r="11" spans="13:18" ht="19.899999999999999" customHeight="1" x14ac:dyDescent="0.15">
      <c r="M11" s="3" t="s">
        <v>6</v>
      </c>
      <c r="N11" s="4" t="s">
        <v>22</v>
      </c>
      <c r="O11" s="5">
        <v>144</v>
      </c>
      <c r="P11" s="6">
        <f t="shared" si="0"/>
        <v>10.510948905109489</v>
      </c>
      <c r="Q11" s="41">
        <f t="shared" si="1"/>
        <v>10.510948905109489</v>
      </c>
      <c r="R11" s="18"/>
    </row>
    <row r="12" spans="13:18" ht="19.899999999999999" customHeight="1" x14ac:dyDescent="0.15">
      <c r="M12" s="3" t="s">
        <v>7</v>
      </c>
      <c r="N12" s="4" t="s">
        <v>23</v>
      </c>
      <c r="O12" s="5">
        <v>126</v>
      </c>
      <c r="P12" s="6">
        <f t="shared" si="0"/>
        <v>9.1970802919708028</v>
      </c>
      <c r="Q12" s="41">
        <f t="shared" si="1"/>
        <v>9.1970802919708028</v>
      </c>
    </row>
    <row r="13" spans="13:18" ht="19.899999999999999" customHeight="1" x14ac:dyDescent="0.15">
      <c r="M13" s="3" t="s">
        <v>8</v>
      </c>
      <c r="N13" s="4" t="s">
        <v>24</v>
      </c>
      <c r="O13" s="5">
        <v>125</v>
      </c>
      <c r="P13" s="6">
        <f t="shared" si="0"/>
        <v>9.1240875912408761</v>
      </c>
      <c r="Q13" s="41">
        <f t="shared" si="1"/>
        <v>9.1240875912408761</v>
      </c>
      <c r="R13" s="18"/>
    </row>
    <row r="14" spans="13:18" ht="19.899999999999999" customHeight="1" x14ac:dyDescent="0.15">
      <c r="M14" s="3" t="s">
        <v>10</v>
      </c>
      <c r="N14" s="4" t="s">
        <v>25</v>
      </c>
      <c r="O14" s="5">
        <v>103</v>
      </c>
      <c r="P14" s="6">
        <f t="shared" si="0"/>
        <v>7.5182481751824817</v>
      </c>
      <c r="Q14" s="41">
        <f t="shared" si="1"/>
        <v>7.5182481751824817</v>
      </c>
    </row>
    <row r="15" spans="13:18" ht="19.899999999999999" customHeight="1" x14ac:dyDescent="0.15">
      <c r="M15" s="3" t="s">
        <v>11</v>
      </c>
      <c r="N15" s="4" t="s">
        <v>26</v>
      </c>
      <c r="O15" s="5">
        <v>172</v>
      </c>
      <c r="P15" s="6">
        <f t="shared" si="0"/>
        <v>12.554744525547445</v>
      </c>
      <c r="Q15" s="41">
        <f t="shared" si="1"/>
        <v>12.554744525547445</v>
      </c>
      <c r="R15" s="18"/>
    </row>
    <row r="16" spans="13:18" ht="19.899999999999999" customHeight="1" x14ac:dyDescent="0.15">
      <c r="M16" s="3" t="s">
        <v>12</v>
      </c>
      <c r="N16" s="4" t="s">
        <v>27</v>
      </c>
      <c r="O16" s="5">
        <v>193</v>
      </c>
      <c r="P16" s="6">
        <f t="shared" si="0"/>
        <v>14.087591240875913</v>
      </c>
      <c r="Q16" s="41">
        <f t="shared" si="1"/>
        <v>14.087591240875913</v>
      </c>
    </row>
    <row r="17" spans="13:17" ht="19.899999999999999" customHeight="1" x14ac:dyDescent="0.15">
      <c r="M17" s="3" t="s">
        <v>13</v>
      </c>
      <c r="N17" s="4" t="s">
        <v>28</v>
      </c>
      <c r="O17" s="5">
        <v>10</v>
      </c>
      <c r="P17" s="6">
        <f t="shared" si="0"/>
        <v>0.72992700729927007</v>
      </c>
      <c r="Q17" s="41">
        <f t="shared" si="1"/>
        <v>0.72992700729927007</v>
      </c>
    </row>
    <row r="18" spans="13:17" ht="19.899999999999999" customHeight="1" x14ac:dyDescent="0.15">
      <c r="M18" s="7"/>
      <c r="N18" s="8" t="s">
        <v>9</v>
      </c>
      <c r="O18" s="5">
        <v>1370</v>
      </c>
      <c r="P18" s="6">
        <f t="shared" si="0"/>
        <v>100</v>
      </c>
      <c r="Q18" s="41">
        <f t="shared" si="1"/>
        <v>100</v>
      </c>
    </row>
    <row r="19" spans="13:17" ht="19.899999999999999" customHeight="1" x14ac:dyDescent="0.15">
      <c r="O19" s="42"/>
    </row>
    <row r="20" spans="13:17" ht="19.899999999999999" customHeight="1" x14ac:dyDescent="0.15">
      <c r="M20" s="40"/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M3:Q13"/>
  <sheetViews>
    <sheetView zoomScaleNormal="100" zoomScaleSheetLayoutView="100" workbookViewId="0">
      <selection activeCell="O12" sqref="O12"/>
    </sheetView>
  </sheetViews>
  <sheetFormatPr defaultColWidth="8.75" defaultRowHeight="19.899999999999999" customHeight="1" x14ac:dyDescent="0.15"/>
  <cols>
    <col min="1" max="2" width="1.75" style="1" customWidth="1"/>
    <col min="3" max="10" width="9.75" style="1" customWidth="1"/>
    <col min="11" max="12" width="1.75" style="1" customWidth="1"/>
    <col min="13" max="13" width="8.75" style="1"/>
    <col min="14" max="14" width="24.5" style="1" bestFit="1" customWidth="1"/>
    <col min="15" max="16384" width="8.75" style="1"/>
  </cols>
  <sheetData>
    <row r="3" spans="13:17" ht="19.899999999999999" customHeight="1" x14ac:dyDescent="0.15">
      <c r="M3" s="1" t="s">
        <v>113</v>
      </c>
    </row>
    <row r="4" spans="13:17" ht="19.899999999999999" customHeight="1" x14ac:dyDescent="0.15">
      <c r="M4" s="3" t="s">
        <v>14</v>
      </c>
      <c r="N4" s="4" t="s">
        <v>31</v>
      </c>
      <c r="O4" s="5">
        <v>252</v>
      </c>
      <c r="P4" s="6">
        <v>18.394160583941606</v>
      </c>
      <c r="Q4" s="41">
        <f>O4*100/1370</f>
        <v>18.394160583941606</v>
      </c>
    </row>
    <row r="5" spans="13:17" ht="19.899999999999999" customHeight="1" x14ac:dyDescent="0.15">
      <c r="M5" s="3" t="s">
        <v>0</v>
      </c>
      <c r="N5" s="4" t="str">
        <f>"夫婦のみの"&amp;CHAR(10)&amp;"世帯"</f>
        <v>夫婦のみの
世帯</v>
      </c>
      <c r="O5" s="5">
        <v>388</v>
      </c>
      <c r="P5" s="6">
        <v>28.321167883211679</v>
      </c>
      <c r="Q5" s="41">
        <f t="shared" ref="Q5:Q11" si="0">O5*100/1370</f>
        <v>28.321167883211679</v>
      </c>
    </row>
    <row r="6" spans="13:17" ht="19.899999999999999" customHeight="1" x14ac:dyDescent="0.15">
      <c r="M6" s="3" t="s">
        <v>1</v>
      </c>
      <c r="N6" s="4" t="str">
        <f>"夫婦と"&amp;CHAR(10)&amp;"子どもの"&amp;CHAR(10)&amp;"世帯"</f>
        <v>夫婦と
子どもの
世帯</v>
      </c>
      <c r="O6" s="5">
        <v>561</v>
      </c>
      <c r="P6" s="6">
        <v>40.948905109489054</v>
      </c>
      <c r="Q6" s="41">
        <f t="shared" si="0"/>
        <v>40.948905109489054</v>
      </c>
    </row>
    <row r="7" spans="13:17" ht="19.899999999999999" customHeight="1" x14ac:dyDescent="0.15">
      <c r="M7" s="3" t="s">
        <v>2</v>
      </c>
      <c r="N7" s="4" t="str">
        <f>"ひとり親と"&amp;CHAR(10)&amp;"子どもの世帯"</f>
        <v>ひとり親と
子どもの世帯</v>
      </c>
      <c r="O7" s="5">
        <v>75</v>
      </c>
      <c r="P7" s="6">
        <v>5.4744525547445262</v>
      </c>
      <c r="Q7" s="41">
        <f t="shared" si="0"/>
        <v>5.4744525547445253</v>
      </c>
    </row>
    <row r="8" spans="13:17" ht="19.899999999999999" customHeight="1" x14ac:dyDescent="0.15">
      <c r="M8" s="3" t="s">
        <v>3</v>
      </c>
      <c r="N8" s="4" t="str">
        <f>"３世代世帯"&amp;CHAR(10)&amp;"（親・子・孫）"</f>
        <v>３世代世帯
（親・子・孫）</v>
      </c>
      <c r="O8" s="5">
        <v>35</v>
      </c>
      <c r="P8" s="6">
        <v>2.5547445255474455</v>
      </c>
      <c r="Q8" s="41">
        <f t="shared" si="0"/>
        <v>2.5547445255474455</v>
      </c>
    </row>
    <row r="9" spans="13:17" ht="19.899999999999999" customHeight="1" x14ac:dyDescent="0.15">
      <c r="M9" s="3" t="s">
        <v>4</v>
      </c>
      <c r="N9" s="4" t="s">
        <v>47</v>
      </c>
      <c r="O9" s="5">
        <v>48</v>
      </c>
      <c r="P9" s="6">
        <v>3.5036496350364965</v>
      </c>
      <c r="Q9" s="41">
        <f t="shared" si="0"/>
        <v>3.5036496350364965</v>
      </c>
    </row>
    <row r="10" spans="13:17" ht="19.899999999999999" customHeight="1" x14ac:dyDescent="0.15">
      <c r="M10" s="3" t="s">
        <v>5</v>
      </c>
      <c r="N10" s="4" t="s">
        <v>28</v>
      </c>
      <c r="O10" s="5">
        <v>11</v>
      </c>
      <c r="P10" s="6">
        <v>0.8029197080291971</v>
      </c>
      <c r="Q10" s="41">
        <f t="shared" si="0"/>
        <v>0.8029197080291971</v>
      </c>
    </row>
    <row r="11" spans="13:17" ht="19.899999999999999" customHeight="1" x14ac:dyDescent="0.15">
      <c r="M11" s="7"/>
      <c r="N11" s="8" t="s">
        <v>9</v>
      </c>
      <c r="O11" s="5">
        <v>1370</v>
      </c>
      <c r="P11" s="6">
        <v>100</v>
      </c>
      <c r="Q11" s="41">
        <f t="shared" si="0"/>
        <v>100</v>
      </c>
    </row>
    <row r="12" spans="13:17" ht="19.899999999999999" customHeight="1" x14ac:dyDescent="0.15">
      <c r="O12" s="43"/>
    </row>
    <row r="13" spans="13:17" ht="19.899999999999999" customHeight="1" x14ac:dyDescent="0.15">
      <c r="M13" s="40"/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Q3:U15"/>
  <sheetViews>
    <sheetView zoomScaleNormal="100" zoomScaleSheetLayoutView="100" workbookViewId="0">
      <selection activeCell="B2" sqref="B2:O24"/>
    </sheetView>
  </sheetViews>
  <sheetFormatPr defaultColWidth="9" defaultRowHeight="16.899999999999999" customHeight="1" x14ac:dyDescent="0.15"/>
  <cols>
    <col min="1" max="2" width="1.75" style="1" customWidth="1"/>
    <col min="3" max="13" width="9" style="1"/>
    <col min="14" max="14" width="9" style="1" customWidth="1"/>
    <col min="15" max="16" width="1.75" style="1" customWidth="1"/>
    <col min="17" max="17" width="9" style="1"/>
    <col min="18" max="18" width="20.75" style="1" customWidth="1"/>
    <col min="19" max="20" width="9" style="1"/>
    <col min="21" max="21" width="9.375" style="1" bestFit="1" customWidth="1"/>
    <col min="22" max="16384" width="9" style="1"/>
  </cols>
  <sheetData>
    <row r="3" spans="17:21" ht="16.899999999999999" customHeight="1" x14ac:dyDescent="0.15">
      <c r="Q3" s="1" t="s">
        <v>114</v>
      </c>
    </row>
    <row r="4" spans="17:21" ht="16.899999999999999" customHeight="1" x14ac:dyDescent="0.15">
      <c r="Q4" s="9" t="s">
        <v>140</v>
      </c>
      <c r="R4" s="10" t="s">
        <v>32</v>
      </c>
      <c r="S4" s="11">
        <v>797</v>
      </c>
      <c r="T4" s="12">
        <f>S4/S$14*100</f>
        <v>58.175182481751818</v>
      </c>
      <c r="U4" s="41">
        <f>S4*100/1370</f>
        <v>58.175182481751825</v>
      </c>
    </row>
    <row r="5" spans="17:21" ht="16.899999999999999" customHeight="1" x14ac:dyDescent="0.15">
      <c r="Q5" s="9" t="s">
        <v>144</v>
      </c>
      <c r="R5" s="10" t="s">
        <v>33</v>
      </c>
      <c r="S5" s="11">
        <v>447</v>
      </c>
      <c r="T5" s="12">
        <f t="shared" ref="T5:T14" si="0">S5/S$14*100</f>
        <v>32.627737226277368</v>
      </c>
      <c r="U5" s="41">
        <f t="shared" ref="U5:U12" si="1">S5*100/1370</f>
        <v>32.627737226277375</v>
      </c>
    </row>
    <row r="6" spans="17:21" ht="16.899999999999999" customHeight="1" x14ac:dyDescent="0.15">
      <c r="Q6" s="9" t="s">
        <v>147</v>
      </c>
      <c r="R6" s="10" t="s">
        <v>35</v>
      </c>
      <c r="S6" s="11">
        <v>220</v>
      </c>
      <c r="T6" s="12">
        <f t="shared" si="0"/>
        <v>16.058394160583941</v>
      </c>
      <c r="U6" s="41">
        <f t="shared" si="1"/>
        <v>16.058394160583941</v>
      </c>
    </row>
    <row r="7" spans="17:21" ht="16.899999999999999" customHeight="1" x14ac:dyDescent="0.15">
      <c r="Q7" s="9" t="s">
        <v>143</v>
      </c>
      <c r="R7" s="10" t="s">
        <v>34</v>
      </c>
      <c r="S7" s="11">
        <v>194</v>
      </c>
      <c r="T7" s="12">
        <f t="shared" si="0"/>
        <v>14.160583941605839</v>
      </c>
      <c r="U7" s="41">
        <f t="shared" si="1"/>
        <v>14.160583941605839</v>
      </c>
    </row>
    <row r="8" spans="17:21" ht="16.899999999999999" customHeight="1" x14ac:dyDescent="0.15">
      <c r="Q8" s="9" t="s">
        <v>146</v>
      </c>
      <c r="R8" s="10" t="s">
        <v>36</v>
      </c>
      <c r="S8" s="11">
        <v>93</v>
      </c>
      <c r="T8" s="12">
        <f t="shared" si="0"/>
        <v>6.7883211678832112</v>
      </c>
      <c r="U8" s="41">
        <f t="shared" si="1"/>
        <v>6.788321167883212</v>
      </c>
    </row>
    <row r="9" spans="17:21" ht="16.899999999999999" customHeight="1" x14ac:dyDescent="0.15">
      <c r="Q9" s="9" t="s">
        <v>142</v>
      </c>
      <c r="R9" s="10" t="s">
        <v>37</v>
      </c>
      <c r="S9" s="11">
        <v>80</v>
      </c>
      <c r="T9" s="12">
        <f t="shared" si="0"/>
        <v>5.8394160583941606</v>
      </c>
      <c r="U9" s="41">
        <f t="shared" si="1"/>
        <v>5.8394160583941606</v>
      </c>
    </row>
    <row r="10" spans="17:21" ht="16.899999999999999" customHeight="1" x14ac:dyDescent="0.15">
      <c r="Q10" s="9" t="s">
        <v>145</v>
      </c>
      <c r="R10" s="10" t="s">
        <v>38</v>
      </c>
      <c r="S10" s="11">
        <v>72</v>
      </c>
      <c r="T10" s="12">
        <f t="shared" si="0"/>
        <v>5.2554744525547443</v>
      </c>
      <c r="U10" s="41">
        <f t="shared" si="1"/>
        <v>5.2554744525547443</v>
      </c>
    </row>
    <row r="11" spans="17:21" ht="16.899999999999999" customHeight="1" x14ac:dyDescent="0.15">
      <c r="Q11" s="9" t="s">
        <v>141</v>
      </c>
      <c r="R11" s="10" t="s">
        <v>39</v>
      </c>
      <c r="S11" s="11">
        <v>69</v>
      </c>
      <c r="T11" s="12">
        <f t="shared" si="0"/>
        <v>5.0364963503649633</v>
      </c>
      <c r="U11" s="41">
        <f t="shared" si="1"/>
        <v>5.0364963503649633</v>
      </c>
    </row>
    <row r="12" spans="17:21" ht="16.899999999999999" customHeight="1" x14ac:dyDescent="0.15">
      <c r="Q12" s="9"/>
      <c r="R12" s="10" t="s">
        <v>28</v>
      </c>
      <c r="S12" s="11">
        <v>30</v>
      </c>
      <c r="T12" s="12">
        <f t="shared" si="0"/>
        <v>2.1897810218978102</v>
      </c>
      <c r="U12" s="41">
        <f t="shared" si="1"/>
        <v>2.1897810218978102</v>
      </c>
    </row>
    <row r="13" spans="17:21" ht="16.899999999999999" customHeight="1" x14ac:dyDescent="0.15">
      <c r="Q13" s="13"/>
      <c r="R13" s="14" t="s">
        <v>9</v>
      </c>
      <c r="S13" s="11">
        <f>SUM(S4:S12)</f>
        <v>2002</v>
      </c>
      <c r="T13" s="12">
        <f t="shared" si="0"/>
        <v>146.13138686131387</v>
      </c>
      <c r="U13" s="41"/>
    </row>
    <row r="14" spans="17:21" ht="16.899999999999999" customHeight="1" x14ac:dyDescent="0.15">
      <c r="Q14" s="13"/>
      <c r="R14" s="14" t="s">
        <v>40</v>
      </c>
      <c r="S14" s="11">
        <v>1370</v>
      </c>
      <c r="T14" s="12">
        <f t="shared" si="0"/>
        <v>100</v>
      </c>
    </row>
    <row r="15" spans="17:21" ht="16.899999999999999" customHeight="1" x14ac:dyDescent="0.15">
      <c r="S15" s="42">
        <f>SUM(S4:S12)</f>
        <v>2002</v>
      </c>
    </row>
  </sheetData>
  <sortState xmlns:xlrd2="http://schemas.microsoft.com/office/spreadsheetml/2017/richdata2" ref="Q17:S24">
    <sortCondition descending="1" ref="S17:S24"/>
  </sortState>
  <phoneticPr fontId="6"/>
  <pageMargins left="0.7" right="0.7" top="0.75" bottom="0.75" header="0.3" footer="0.3"/>
  <pageSetup paperSize="9" scale="72" orientation="portrait" r:id="rId1"/>
  <colBreaks count="1" manualBreakCount="1">
    <brk id="15" min="1" max="5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M3:Q17"/>
  <sheetViews>
    <sheetView zoomScaleNormal="100" zoomScaleSheetLayoutView="100" workbookViewId="0">
      <selection activeCell="O4" activeCellId="1" sqref="O5:O10 O4"/>
    </sheetView>
  </sheetViews>
  <sheetFormatPr defaultColWidth="8.75" defaultRowHeight="19.899999999999999" customHeight="1" x14ac:dyDescent="0.15"/>
  <cols>
    <col min="1" max="2" width="1.75" style="1" customWidth="1"/>
    <col min="3" max="10" width="9.75" style="1" customWidth="1"/>
    <col min="11" max="12" width="1.75" style="1" customWidth="1"/>
    <col min="13" max="13" width="8.75" style="1"/>
    <col min="14" max="14" width="20.75" style="1" customWidth="1"/>
    <col min="15" max="16" width="8.75" style="1"/>
    <col min="17" max="17" width="9.375" style="1" bestFit="1" customWidth="1"/>
    <col min="18" max="16384" width="8.75" style="1"/>
  </cols>
  <sheetData>
    <row r="3" spans="13:17" ht="19.899999999999999" customHeight="1" x14ac:dyDescent="0.15">
      <c r="M3" s="1" t="s">
        <v>115</v>
      </c>
    </row>
    <row r="4" spans="13:17" ht="19.899999999999999" customHeight="1" x14ac:dyDescent="0.15">
      <c r="M4" s="3" t="s">
        <v>14</v>
      </c>
      <c r="N4" s="4" t="s">
        <v>41</v>
      </c>
      <c r="O4" s="5">
        <v>110</v>
      </c>
      <c r="P4" s="6">
        <v>8.0291970802919703</v>
      </c>
      <c r="Q4" s="41">
        <f>O4*100/1370</f>
        <v>8.0291970802919703</v>
      </c>
    </row>
    <row r="5" spans="13:17" ht="19.899999999999999" customHeight="1" x14ac:dyDescent="0.15">
      <c r="M5" s="3" t="s">
        <v>0</v>
      </c>
      <c r="N5" s="4" t="s">
        <v>42</v>
      </c>
      <c r="O5" s="5">
        <v>1</v>
      </c>
      <c r="P5" s="6">
        <v>7.2992700729927001E-2</v>
      </c>
      <c r="Q5" s="41">
        <f t="shared" ref="Q5:Q14" si="0">O5*100/1370</f>
        <v>7.2992700729927001E-2</v>
      </c>
    </row>
    <row r="6" spans="13:17" ht="19.899999999999999" customHeight="1" x14ac:dyDescent="0.15">
      <c r="M6" s="3" t="s">
        <v>1</v>
      </c>
      <c r="N6" s="4" t="s">
        <v>109</v>
      </c>
      <c r="O6" s="5">
        <v>249</v>
      </c>
      <c r="P6" s="6">
        <v>18.175182481751825</v>
      </c>
      <c r="Q6" s="41">
        <f t="shared" si="0"/>
        <v>18.175182481751825</v>
      </c>
    </row>
    <row r="7" spans="13:17" ht="19.899999999999999" customHeight="1" x14ac:dyDescent="0.15">
      <c r="M7" s="3" t="s">
        <v>2</v>
      </c>
      <c r="N7" s="17" t="s">
        <v>110</v>
      </c>
      <c r="O7" s="5">
        <v>151</v>
      </c>
      <c r="P7" s="6">
        <v>11.021897810218977</v>
      </c>
      <c r="Q7" s="41">
        <f t="shared" si="0"/>
        <v>11.021897810218977</v>
      </c>
    </row>
    <row r="8" spans="13:17" ht="19.899999999999999" customHeight="1" x14ac:dyDescent="0.15">
      <c r="M8" s="3" t="s">
        <v>3</v>
      </c>
      <c r="N8" s="4" t="s">
        <v>43</v>
      </c>
      <c r="O8" s="5">
        <v>76</v>
      </c>
      <c r="P8" s="6">
        <v>5.5474452554744529</v>
      </c>
      <c r="Q8" s="41">
        <f t="shared" si="0"/>
        <v>5.5474452554744529</v>
      </c>
    </row>
    <row r="9" spans="13:17" ht="19.899999999999999" customHeight="1" x14ac:dyDescent="0.15">
      <c r="M9" s="3" t="s">
        <v>4</v>
      </c>
      <c r="N9" s="4" t="str">
        <f>"派遣・契約・嘱託社員，"&amp;CHAR(10)&amp;"パート・アルバイト"</f>
        <v>派遣・契約・嘱託社員，
パート・アルバイト</v>
      </c>
      <c r="O9" s="5">
        <v>272</v>
      </c>
      <c r="P9" s="6">
        <v>19.854014598540147</v>
      </c>
      <c r="Q9" s="41">
        <f t="shared" si="0"/>
        <v>19.854014598540147</v>
      </c>
    </row>
    <row r="10" spans="13:17" ht="19.899999999999999" customHeight="1" x14ac:dyDescent="0.15">
      <c r="M10" s="3" t="s">
        <v>5</v>
      </c>
      <c r="N10" s="4" t="s">
        <v>44</v>
      </c>
      <c r="O10" s="5">
        <v>51</v>
      </c>
      <c r="P10" s="6">
        <v>3.7226277372262775</v>
      </c>
      <c r="Q10" s="41">
        <f t="shared" si="0"/>
        <v>3.7226277372262775</v>
      </c>
    </row>
    <row r="11" spans="13:17" ht="19.899999999999999" customHeight="1" x14ac:dyDescent="0.15">
      <c r="M11" s="3" t="s">
        <v>6</v>
      </c>
      <c r="N11" s="4" t="s">
        <v>45</v>
      </c>
      <c r="O11" s="5">
        <v>162</v>
      </c>
      <c r="P11" s="6">
        <v>11.824817518248175</v>
      </c>
      <c r="Q11" s="41">
        <f t="shared" si="0"/>
        <v>11.824817518248175</v>
      </c>
    </row>
    <row r="12" spans="13:17" ht="19.899999999999999" customHeight="1" x14ac:dyDescent="0.15">
      <c r="M12" s="3" t="s">
        <v>7</v>
      </c>
      <c r="N12" s="4" t="s">
        <v>46</v>
      </c>
      <c r="O12" s="5">
        <v>237</v>
      </c>
      <c r="P12" s="6">
        <v>17.299270072992702</v>
      </c>
      <c r="Q12" s="41">
        <f t="shared" si="0"/>
        <v>17.299270072992702</v>
      </c>
    </row>
    <row r="13" spans="13:17" ht="19.899999999999999" customHeight="1" x14ac:dyDescent="0.15">
      <c r="M13" s="3" t="s">
        <v>8</v>
      </c>
      <c r="N13" s="4" t="s">
        <v>47</v>
      </c>
      <c r="O13" s="5">
        <v>45</v>
      </c>
      <c r="P13" s="6">
        <v>3.2846715328467155</v>
      </c>
      <c r="Q13" s="41">
        <f t="shared" si="0"/>
        <v>3.2846715328467155</v>
      </c>
    </row>
    <row r="14" spans="13:17" ht="19.899999999999999" customHeight="1" x14ac:dyDescent="0.15">
      <c r="M14" s="3" t="s">
        <v>10</v>
      </c>
      <c r="N14" s="4" t="s">
        <v>28</v>
      </c>
      <c r="O14" s="5">
        <v>16</v>
      </c>
      <c r="P14" s="6">
        <v>1.167883211678832</v>
      </c>
      <c r="Q14" s="41">
        <f t="shared" si="0"/>
        <v>1.167883211678832</v>
      </c>
    </row>
    <row r="15" spans="13:17" ht="19.899999999999999" customHeight="1" x14ac:dyDescent="0.15">
      <c r="M15" s="7"/>
      <c r="N15" s="8" t="s">
        <v>9</v>
      </c>
      <c r="O15" s="5">
        <v>1370</v>
      </c>
      <c r="P15" s="6">
        <v>100</v>
      </c>
    </row>
    <row r="16" spans="13:17" ht="19.899999999999999" customHeight="1" x14ac:dyDescent="0.15">
      <c r="O16" s="42">
        <f>SUM(O4:O14)</f>
        <v>1370</v>
      </c>
      <c r="Q16" s="41">
        <f>SUM(Q4:Q15)</f>
        <v>100</v>
      </c>
    </row>
    <row r="17" spans="13:13" ht="19.899999999999999" customHeight="1" x14ac:dyDescent="0.15">
      <c r="M17" s="40"/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M3:S18"/>
  <sheetViews>
    <sheetView zoomScaleNormal="100" zoomScaleSheetLayoutView="100" workbookViewId="0">
      <selection activeCell="N21" sqref="N21"/>
    </sheetView>
  </sheetViews>
  <sheetFormatPr defaultColWidth="8.75" defaultRowHeight="19.899999999999999" customHeight="1" x14ac:dyDescent="0.15"/>
  <cols>
    <col min="1" max="2" width="1.75" style="1" customWidth="1"/>
    <col min="3" max="10" width="9.75" style="1" customWidth="1"/>
    <col min="11" max="12" width="1.75" style="1" customWidth="1"/>
    <col min="13" max="13" width="8.75" style="1"/>
    <col min="14" max="14" width="20.75" style="1" customWidth="1"/>
    <col min="15" max="17" width="8.75" style="1"/>
    <col min="18" max="18" width="9.625" style="1" bestFit="1" customWidth="1"/>
    <col min="19" max="16384" width="8.75" style="1"/>
  </cols>
  <sheetData>
    <row r="3" spans="13:19" ht="19.899999999999999" customHeight="1" x14ac:dyDescent="0.15">
      <c r="M3" s="1" t="s">
        <v>116</v>
      </c>
    </row>
    <row r="4" spans="13:19" ht="19.899999999999999" customHeight="1" x14ac:dyDescent="0.15">
      <c r="M4" s="31" t="s">
        <v>14</v>
      </c>
      <c r="N4" s="32" t="s">
        <v>48</v>
      </c>
      <c r="O4" s="33">
        <v>90</v>
      </c>
      <c r="P4" s="34">
        <f>O4/O$15*100</f>
        <v>9.8901098901098905</v>
      </c>
      <c r="R4" s="41"/>
    </row>
    <row r="5" spans="13:19" ht="19.899999999999999" customHeight="1" x14ac:dyDescent="0.15">
      <c r="M5" s="31" t="s">
        <v>0</v>
      </c>
      <c r="N5" s="32" t="s">
        <v>49</v>
      </c>
      <c r="O5" s="33">
        <v>201</v>
      </c>
      <c r="P5" s="34">
        <f t="shared" ref="P5:P15" si="0">O5/O$15*100</f>
        <v>22.087912087912088</v>
      </c>
      <c r="R5" s="41"/>
    </row>
    <row r="6" spans="13:19" ht="19.899999999999999" customHeight="1" x14ac:dyDescent="0.15">
      <c r="M6" s="31" t="s">
        <v>1</v>
      </c>
      <c r="N6" s="32" t="s">
        <v>50</v>
      </c>
      <c r="O6" s="33">
        <v>41</v>
      </c>
      <c r="P6" s="34">
        <f t="shared" si="0"/>
        <v>4.5054945054945055</v>
      </c>
      <c r="Q6" s="18">
        <f>SUM(P6:P8)</f>
        <v>15.164835164835164</v>
      </c>
      <c r="R6" s="41"/>
      <c r="S6" s="18"/>
    </row>
    <row r="7" spans="13:19" ht="19.899999999999999" customHeight="1" x14ac:dyDescent="0.15">
      <c r="M7" s="31" t="s">
        <v>2</v>
      </c>
      <c r="N7" s="32" t="s">
        <v>51</v>
      </c>
      <c r="O7" s="33">
        <v>29</v>
      </c>
      <c r="P7" s="34">
        <f t="shared" si="0"/>
        <v>3.1868131868131866</v>
      </c>
      <c r="R7" s="41"/>
    </row>
    <row r="8" spans="13:19" ht="19.899999999999999" customHeight="1" x14ac:dyDescent="0.15">
      <c r="M8" s="31" t="s">
        <v>3</v>
      </c>
      <c r="N8" s="32" t="str">
        <f>"多摩地域"&amp;CHAR(10)&amp;"（府中市・三鷹市・"&amp;CHAR(10)&amp;"島しょ以外）"</f>
        <v>多摩地域
（府中市・三鷹市・
島しょ以外）</v>
      </c>
      <c r="O8" s="33">
        <v>68</v>
      </c>
      <c r="P8" s="34">
        <f t="shared" si="0"/>
        <v>7.4725274725274726</v>
      </c>
      <c r="R8" s="41"/>
    </row>
    <row r="9" spans="13:19" ht="19.899999999999999" customHeight="1" x14ac:dyDescent="0.15">
      <c r="M9" s="31" t="s">
        <v>4</v>
      </c>
      <c r="N9" s="32" t="s">
        <v>52</v>
      </c>
      <c r="O9" s="33">
        <v>51</v>
      </c>
      <c r="P9" s="34">
        <f t="shared" si="0"/>
        <v>5.6043956043956049</v>
      </c>
      <c r="Q9" s="18">
        <f>SUM(P9:P10)</f>
        <v>43.956043956043963</v>
      </c>
      <c r="R9" s="41"/>
      <c r="S9" s="18"/>
    </row>
    <row r="10" spans="13:19" ht="19.899999999999999" customHeight="1" x14ac:dyDescent="0.15">
      <c r="M10" s="31" t="s">
        <v>5</v>
      </c>
      <c r="N10" s="32" t="str">
        <f>"東京23区内"&amp;CHAR(10)&amp;"（世田谷区以外）"</f>
        <v>東京23区内
（世田谷区以外）</v>
      </c>
      <c r="O10" s="33">
        <v>349</v>
      </c>
      <c r="P10" s="34">
        <f t="shared" si="0"/>
        <v>38.351648351648358</v>
      </c>
      <c r="R10" s="41"/>
    </row>
    <row r="11" spans="13:19" ht="19.899999999999999" customHeight="1" x14ac:dyDescent="0.15">
      <c r="M11" s="31" t="s">
        <v>6</v>
      </c>
      <c r="N11" s="32" t="s">
        <v>53</v>
      </c>
      <c r="O11" s="33">
        <v>36</v>
      </c>
      <c r="P11" s="34">
        <f t="shared" si="0"/>
        <v>3.9560439560439558</v>
      </c>
      <c r="R11" s="41"/>
    </row>
    <row r="12" spans="13:19" ht="19.899999999999999" customHeight="1" x14ac:dyDescent="0.15">
      <c r="M12" s="31" t="s">
        <v>7</v>
      </c>
      <c r="N12" s="32" t="str">
        <f>"関東近県"&amp;CHAR(10)&amp;"（神奈川県以外）"</f>
        <v>関東近県
（神奈川県以外）</v>
      </c>
      <c r="O12" s="33">
        <v>11</v>
      </c>
      <c r="P12" s="34">
        <f t="shared" si="0"/>
        <v>1.2087912087912089</v>
      </c>
      <c r="R12" s="41"/>
    </row>
    <row r="13" spans="13:19" ht="19.899999999999999" customHeight="1" x14ac:dyDescent="0.15">
      <c r="M13" s="31" t="s">
        <v>8</v>
      </c>
      <c r="N13" s="32" t="s">
        <v>47</v>
      </c>
      <c r="O13" s="33">
        <v>15</v>
      </c>
      <c r="P13" s="34">
        <f t="shared" si="0"/>
        <v>1.6483516483516485</v>
      </c>
      <c r="R13" s="41"/>
    </row>
    <row r="14" spans="13:19" ht="19.899999999999999" customHeight="1" x14ac:dyDescent="0.15">
      <c r="M14" s="31" t="s">
        <v>10</v>
      </c>
      <c r="N14" s="32" t="s">
        <v>28</v>
      </c>
      <c r="O14" s="33">
        <v>19</v>
      </c>
      <c r="P14" s="34">
        <f t="shared" si="0"/>
        <v>2.0879120879120876</v>
      </c>
      <c r="R14" s="41"/>
    </row>
    <row r="15" spans="13:19" ht="19.899999999999999" customHeight="1" x14ac:dyDescent="0.15">
      <c r="M15" s="35"/>
      <c r="N15" s="36" t="s">
        <v>9</v>
      </c>
      <c r="O15" s="33">
        <v>910</v>
      </c>
      <c r="P15" s="34">
        <f t="shared" si="0"/>
        <v>100</v>
      </c>
      <c r="R15" s="41"/>
    </row>
    <row r="16" spans="13:19" ht="19.899999999999999" customHeight="1" x14ac:dyDescent="0.15">
      <c r="O16" s="43">
        <f>SUM(O4:O14)</f>
        <v>910</v>
      </c>
    </row>
    <row r="17" spans="13:13" ht="19.899999999999999" customHeight="1" x14ac:dyDescent="0.15">
      <c r="M17" s="40"/>
    </row>
    <row r="18" spans="13:13" ht="19.899999999999999" customHeight="1" x14ac:dyDescent="0.15">
      <c r="M18" s="40"/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Q3:U16"/>
  <sheetViews>
    <sheetView zoomScaleNormal="100" zoomScaleSheetLayoutView="100" workbookViewId="0">
      <selection activeCell="B2" sqref="B2:O26"/>
    </sheetView>
  </sheetViews>
  <sheetFormatPr defaultColWidth="9" defaultRowHeight="16.899999999999999" customHeight="1" x14ac:dyDescent="0.15"/>
  <cols>
    <col min="1" max="2" width="1.75" style="1" customWidth="1"/>
    <col min="3" max="13" width="9" style="1"/>
    <col min="14" max="14" width="9" style="1" customWidth="1"/>
    <col min="15" max="16" width="1.75" style="1" customWidth="1"/>
    <col min="17" max="17" width="9" style="1"/>
    <col min="18" max="18" width="20.75" style="1" customWidth="1"/>
    <col min="19" max="20" width="9" style="1"/>
    <col min="21" max="21" width="8.75" style="1" customWidth="1"/>
    <col min="22" max="16384" width="9" style="1"/>
  </cols>
  <sheetData>
    <row r="3" spans="17:21" ht="16.899999999999999" customHeight="1" x14ac:dyDescent="0.15">
      <c r="Q3" s="1" t="s">
        <v>117</v>
      </c>
    </row>
    <row r="4" spans="17:21" ht="16.899999999999999" customHeight="1" x14ac:dyDescent="0.15">
      <c r="Q4" s="3" t="s">
        <v>142</v>
      </c>
      <c r="R4" s="4" t="s">
        <v>54</v>
      </c>
      <c r="S4" s="5">
        <v>1071</v>
      </c>
      <c r="T4" s="15">
        <f>S4/S$15*100</f>
        <v>78.175182481751833</v>
      </c>
      <c r="U4" s="41"/>
    </row>
    <row r="5" spans="17:21" ht="16.899999999999999" customHeight="1" x14ac:dyDescent="0.15">
      <c r="Q5" s="3" t="s">
        <v>144</v>
      </c>
      <c r="R5" s="4" t="s">
        <v>55</v>
      </c>
      <c r="S5" s="5">
        <v>861</v>
      </c>
      <c r="T5" s="15">
        <f t="shared" ref="T5:T15" si="0">S5/S$15*100</f>
        <v>62.846715328467148</v>
      </c>
      <c r="U5" s="41"/>
    </row>
    <row r="6" spans="17:21" ht="16.899999999999999" customHeight="1" x14ac:dyDescent="0.15">
      <c r="Q6" s="3" t="s">
        <v>143</v>
      </c>
      <c r="R6" s="4" t="s">
        <v>56</v>
      </c>
      <c r="S6" s="5">
        <v>539</v>
      </c>
      <c r="T6" s="15">
        <f t="shared" si="0"/>
        <v>39.34306569343066</v>
      </c>
      <c r="U6" s="41"/>
    </row>
    <row r="7" spans="17:21" ht="16.899999999999999" customHeight="1" x14ac:dyDescent="0.15">
      <c r="Q7" s="3" t="s">
        <v>141</v>
      </c>
      <c r="R7" s="4" t="s">
        <v>148</v>
      </c>
      <c r="S7" s="5">
        <v>440</v>
      </c>
      <c r="T7" s="15">
        <f t="shared" si="0"/>
        <v>32.116788321167881</v>
      </c>
      <c r="U7" s="41"/>
    </row>
    <row r="8" spans="17:21" ht="16.899999999999999" customHeight="1" x14ac:dyDescent="0.15">
      <c r="Q8" s="3" t="s">
        <v>140</v>
      </c>
      <c r="R8" s="4" t="s">
        <v>57</v>
      </c>
      <c r="S8" s="5">
        <v>197</v>
      </c>
      <c r="T8" s="15">
        <f t="shared" si="0"/>
        <v>14.379562043795621</v>
      </c>
      <c r="U8" s="41"/>
    </row>
    <row r="9" spans="17:21" ht="16.899999999999999" customHeight="1" x14ac:dyDescent="0.15">
      <c r="Q9" s="3" t="s">
        <v>147</v>
      </c>
      <c r="R9" s="4" t="s">
        <v>58</v>
      </c>
      <c r="S9" s="5">
        <v>103</v>
      </c>
      <c r="T9" s="15">
        <f t="shared" si="0"/>
        <v>7.5182481751824817</v>
      </c>
      <c r="U9" s="41"/>
    </row>
    <row r="10" spans="17:21" ht="16.899999999999999" customHeight="1" x14ac:dyDescent="0.15">
      <c r="Q10" s="3" t="s">
        <v>145</v>
      </c>
      <c r="R10" s="4" t="s">
        <v>111</v>
      </c>
      <c r="S10" s="5">
        <v>98</v>
      </c>
      <c r="T10" s="15">
        <f t="shared" si="0"/>
        <v>7.1532846715328464</v>
      </c>
      <c r="U10" s="41"/>
    </row>
    <row r="11" spans="17:21" ht="16.899999999999999" customHeight="1" x14ac:dyDescent="0.15">
      <c r="Q11" s="3" t="s">
        <v>149</v>
      </c>
      <c r="R11" s="4" t="s">
        <v>119</v>
      </c>
      <c r="S11" s="5">
        <v>42</v>
      </c>
      <c r="T11" s="15">
        <f t="shared" si="0"/>
        <v>3.0656934306569341</v>
      </c>
      <c r="U11" s="41"/>
    </row>
    <row r="12" spans="17:21" ht="16.899999999999999" customHeight="1" x14ac:dyDescent="0.15">
      <c r="Q12" s="3" t="s">
        <v>146</v>
      </c>
      <c r="R12" s="17" t="s">
        <v>118</v>
      </c>
      <c r="S12" s="5">
        <v>27</v>
      </c>
      <c r="T12" s="15">
        <f t="shared" si="0"/>
        <v>1.9708029197080292</v>
      </c>
      <c r="U12" s="41"/>
    </row>
    <row r="13" spans="17:21" ht="16.899999999999999" customHeight="1" x14ac:dyDescent="0.15">
      <c r="Q13" s="30"/>
      <c r="R13" s="8" t="s">
        <v>28</v>
      </c>
      <c r="S13" s="5">
        <v>23</v>
      </c>
      <c r="T13" s="15">
        <f t="shared" si="0"/>
        <v>1.6788321167883213</v>
      </c>
      <c r="U13" s="41"/>
    </row>
    <row r="14" spans="17:21" ht="16.899999999999999" customHeight="1" x14ac:dyDescent="0.15">
      <c r="Q14" s="7"/>
      <c r="R14" s="8" t="s">
        <v>9</v>
      </c>
      <c r="S14" s="5">
        <f>SUM(S4:S13)</f>
        <v>3401</v>
      </c>
      <c r="T14" s="15">
        <f t="shared" si="0"/>
        <v>248.24817518248176</v>
      </c>
    </row>
    <row r="15" spans="17:21" ht="16.899999999999999" customHeight="1" x14ac:dyDescent="0.15">
      <c r="Q15" s="7"/>
      <c r="R15" s="8" t="s">
        <v>40</v>
      </c>
      <c r="S15" s="5">
        <v>1370</v>
      </c>
      <c r="T15" s="15">
        <f t="shared" si="0"/>
        <v>100</v>
      </c>
    </row>
    <row r="16" spans="17:21" ht="16.899999999999999" customHeight="1" x14ac:dyDescent="0.15">
      <c r="S16" s="42">
        <f>SUM(S4:S13)</f>
        <v>3401</v>
      </c>
    </row>
  </sheetData>
  <sortState xmlns:xlrd2="http://schemas.microsoft.com/office/spreadsheetml/2017/richdata2" ref="Q19:S27">
    <sortCondition descending="1" ref="S19:S27"/>
  </sortState>
  <phoneticPr fontId="6"/>
  <pageMargins left="0.7" right="0.7" top="0.75" bottom="0.75" header="0.3" footer="0.3"/>
  <pageSetup paperSize="9" orientation="landscape" r:id="rId1"/>
  <colBreaks count="1" manualBreakCount="1">
    <brk id="15" min="1" max="5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M3:Q14"/>
  <sheetViews>
    <sheetView zoomScaleNormal="100" zoomScaleSheetLayoutView="100" workbookViewId="0">
      <selection activeCell="P20" sqref="P20"/>
    </sheetView>
  </sheetViews>
  <sheetFormatPr defaultColWidth="8.75" defaultRowHeight="19.899999999999999" customHeight="1" x14ac:dyDescent="0.15"/>
  <cols>
    <col min="1" max="2" width="1.75" style="1" customWidth="1"/>
    <col min="3" max="10" width="9.75" style="1" customWidth="1"/>
    <col min="11" max="12" width="1.75" style="1" customWidth="1"/>
    <col min="13" max="13" width="8.75" style="1"/>
    <col min="14" max="14" width="20.75" style="1" customWidth="1"/>
    <col min="15" max="16384" width="8.75" style="1"/>
  </cols>
  <sheetData>
    <row r="3" spans="13:17" ht="19.899999999999999" customHeight="1" x14ac:dyDescent="0.15">
      <c r="M3" s="1" t="s">
        <v>120</v>
      </c>
    </row>
    <row r="4" spans="13:17" ht="19.899999999999999" customHeight="1" x14ac:dyDescent="0.15">
      <c r="M4" s="3" t="s">
        <v>14</v>
      </c>
      <c r="N4" s="4" t="s">
        <v>59</v>
      </c>
      <c r="O4" s="5">
        <v>579</v>
      </c>
      <c r="P4" s="6">
        <v>42.262773722627735</v>
      </c>
      <c r="Q4" s="41">
        <f>O4*100/1370</f>
        <v>42.262773722627735</v>
      </c>
    </row>
    <row r="5" spans="13:17" ht="19.899999999999999" customHeight="1" x14ac:dyDescent="0.15">
      <c r="M5" s="3" t="s">
        <v>0</v>
      </c>
      <c r="N5" s="4" t="s">
        <v>60</v>
      </c>
      <c r="O5" s="5">
        <v>24</v>
      </c>
      <c r="P5" s="6">
        <v>1.7518248175182483</v>
      </c>
      <c r="Q5" s="41">
        <f t="shared" ref="Q5:Q12" si="0">O5*100/1370</f>
        <v>1.7518248175182483</v>
      </c>
    </row>
    <row r="6" spans="13:17" ht="19.899999999999999" customHeight="1" x14ac:dyDescent="0.15">
      <c r="M6" s="3" t="s">
        <v>1</v>
      </c>
      <c r="N6" s="4" t="s">
        <v>61</v>
      </c>
      <c r="O6" s="5">
        <v>326</v>
      </c>
      <c r="P6" s="6">
        <v>23.795620437956206</v>
      </c>
      <c r="Q6" s="41">
        <f t="shared" si="0"/>
        <v>23.795620437956206</v>
      </c>
    </row>
    <row r="7" spans="13:17" ht="19.899999999999999" customHeight="1" x14ac:dyDescent="0.15">
      <c r="M7" s="3" t="s">
        <v>2</v>
      </c>
      <c r="N7" s="4" t="s">
        <v>62</v>
      </c>
      <c r="O7" s="5">
        <v>318</v>
      </c>
      <c r="P7" s="6">
        <v>23.211678832116789</v>
      </c>
      <c r="Q7" s="41">
        <f t="shared" si="0"/>
        <v>23.211678832116789</v>
      </c>
    </row>
    <row r="8" spans="13:17" ht="19.899999999999999" customHeight="1" x14ac:dyDescent="0.15">
      <c r="M8" s="3" t="s">
        <v>3</v>
      </c>
      <c r="N8" s="17" t="s">
        <v>105</v>
      </c>
      <c r="O8" s="5">
        <v>75</v>
      </c>
      <c r="P8" s="6">
        <v>5.4744525547445253</v>
      </c>
      <c r="Q8" s="41">
        <f t="shared" si="0"/>
        <v>5.4744525547445253</v>
      </c>
    </row>
    <row r="9" spans="13:17" ht="19.899999999999999" customHeight="1" x14ac:dyDescent="0.15">
      <c r="M9" s="3" t="s">
        <v>4</v>
      </c>
      <c r="N9" s="4" t="s">
        <v>63</v>
      </c>
      <c r="O9" s="5">
        <v>26</v>
      </c>
      <c r="P9" s="6">
        <v>1.8978102189781021</v>
      </c>
      <c r="Q9" s="41">
        <f t="shared" si="0"/>
        <v>1.8978102189781021</v>
      </c>
    </row>
    <row r="10" spans="13:17" ht="19.899999999999999" customHeight="1" x14ac:dyDescent="0.15">
      <c r="M10" s="3" t="s">
        <v>5</v>
      </c>
      <c r="N10" s="4" t="s">
        <v>64</v>
      </c>
      <c r="O10" s="5">
        <v>0</v>
      </c>
      <c r="P10" s="6">
        <v>0</v>
      </c>
      <c r="Q10" s="41">
        <f t="shared" si="0"/>
        <v>0</v>
      </c>
    </row>
    <row r="11" spans="13:17" ht="19.899999999999999" customHeight="1" x14ac:dyDescent="0.15">
      <c r="M11" s="3" t="s">
        <v>6</v>
      </c>
      <c r="N11" s="4" t="s">
        <v>47</v>
      </c>
      <c r="O11" s="5">
        <v>12</v>
      </c>
      <c r="P11" s="6">
        <v>0.87591240875912413</v>
      </c>
      <c r="Q11" s="41">
        <f t="shared" si="0"/>
        <v>0.87591240875912413</v>
      </c>
    </row>
    <row r="12" spans="13:17" ht="19.899999999999999" customHeight="1" x14ac:dyDescent="0.15">
      <c r="M12" s="3" t="s">
        <v>7</v>
      </c>
      <c r="N12" s="4" t="s">
        <v>28</v>
      </c>
      <c r="O12" s="5">
        <v>10</v>
      </c>
      <c r="P12" s="6">
        <v>0.72992700729927007</v>
      </c>
      <c r="Q12" s="41">
        <f t="shared" si="0"/>
        <v>0.72992700729927007</v>
      </c>
    </row>
    <row r="13" spans="13:17" ht="19.899999999999999" customHeight="1" x14ac:dyDescent="0.15">
      <c r="M13" s="7"/>
      <c r="N13" s="8" t="s">
        <v>9</v>
      </c>
      <c r="O13" s="5">
        <v>1370</v>
      </c>
      <c r="P13" s="6">
        <v>100</v>
      </c>
    </row>
    <row r="14" spans="13:17" ht="19.899999999999999" customHeight="1" x14ac:dyDescent="0.15">
      <c r="O14" s="42">
        <f>SUM(O4:O12)</f>
        <v>1370</v>
      </c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M3:Q11"/>
  <sheetViews>
    <sheetView zoomScaleNormal="100" zoomScaleSheetLayoutView="100" workbookViewId="0">
      <selection activeCell="P18" sqref="P18"/>
    </sheetView>
  </sheetViews>
  <sheetFormatPr defaultColWidth="8.75" defaultRowHeight="19.899999999999999" customHeight="1" x14ac:dyDescent="0.15"/>
  <cols>
    <col min="1" max="2" width="1.75" style="1" customWidth="1"/>
    <col min="3" max="10" width="9.75" style="1" customWidth="1"/>
    <col min="11" max="12" width="1.75" style="1" customWidth="1"/>
    <col min="13" max="13" width="8.75" style="1"/>
    <col min="14" max="14" width="20.75" style="1" customWidth="1"/>
    <col min="15" max="16384" width="8.75" style="1"/>
  </cols>
  <sheetData>
    <row r="3" spans="13:17" ht="19.899999999999999" customHeight="1" x14ac:dyDescent="0.15">
      <c r="M3" s="1" t="s">
        <v>106</v>
      </c>
    </row>
    <row r="4" spans="13:17" ht="19.899999999999999" customHeight="1" x14ac:dyDescent="0.15">
      <c r="M4" s="3" t="s">
        <v>14</v>
      </c>
      <c r="N4" s="4" t="s">
        <v>65</v>
      </c>
      <c r="O4" s="5">
        <v>254</v>
      </c>
      <c r="P4" s="6">
        <v>18.540145985401459</v>
      </c>
      <c r="Q4" s="41">
        <f>O4*100/1370</f>
        <v>18.540145985401459</v>
      </c>
    </row>
    <row r="5" spans="13:17" ht="19.899999999999999" customHeight="1" x14ac:dyDescent="0.15">
      <c r="M5" s="3" t="s">
        <v>0</v>
      </c>
      <c r="N5" s="4" t="s">
        <v>66</v>
      </c>
      <c r="O5" s="5">
        <v>295</v>
      </c>
      <c r="P5" s="6">
        <v>21.532846715328468</v>
      </c>
      <c r="Q5" s="41">
        <f t="shared" ref="Q5:Q9" si="0">O5*100/1370</f>
        <v>21.532846715328468</v>
      </c>
    </row>
    <row r="6" spans="13:17" ht="19.899999999999999" customHeight="1" x14ac:dyDescent="0.15">
      <c r="M6" s="3" t="s">
        <v>1</v>
      </c>
      <c r="N6" s="17" t="s">
        <v>108</v>
      </c>
      <c r="O6" s="5">
        <v>229</v>
      </c>
      <c r="P6" s="6">
        <v>16.715328467153284</v>
      </c>
      <c r="Q6" s="41">
        <f t="shared" si="0"/>
        <v>16.715328467153284</v>
      </c>
    </row>
    <row r="7" spans="13:17" ht="19.899999999999999" customHeight="1" x14ac:dyDescent="0.15">
      <c r="M7" s="3" t="s">
        <v>2</v>
      </c>
      <c r="N7" s="17" t="s">
        <v>107</v>
      </c>
      <c r="O7" s="5">
        <v>253</v>
      </c>
      <c r="P7" s="6">
        <v>18.467153284671532</v>
      </c>
      <c r="Q7" s="41">
        <f t="shared" si="0"/>
        <v>18.467153284671532</v>
      </c>
    </row>
    <row r="8" spans="13:17" ht="19.899999999999999" customHeight="1" x14ac:dyDescent="0.15">
      <c r="M8" s="3" t="s">
        <v>3</v>
      </c>
      <c r="N8" s="4" t="s">
        <v>67</v>
      </c>
      <c r="O8" s="5">
        <v>325</v>
      </c>
      <c r="P8" s="6">
        <v>23.722627737226276</v>
      </c>
      <c r="Q8" s="41">
        <f t="shared" si="0"/>
        <v>23.722627737226276</v>
      </c>
    </row>
    <row r="9" spans="13:17" ht="19.899999999999999" customHeight="1" x14ac:dyDescent="0.15">
      <c r="M9" s="3" t="s">
        <v>4</v>
      </c>
      <c r="N9" s="4" t="s">
        <v>28</v>
      </c>
      <c r="O9" s="5">
        <v>14</v>
      </c>
      <c r="P9" s="6">
        <v>1.0218978102189782</v>
      </c>
      <c r="Q9" s="41">
        <f t="shared" si="0"/>
        <v>1.0218978102189782</v>
      </c>
    </row>
    <row r="10" spans="13:17" ht="19.899999999999999" customHeight="1" x14ac:dyDescent="0.15">
      <c r="M10" s="7"/>
      <c r="N10" s="8" t="s">
        <v>9</v>
      </c>
      <c r="O10" s="5">
        <v>1370</v>
      </c>
      <c r="P10" s="6">
        <v>100</v>
      </c>
      <c r="Q10" s="41"/>
    </row>
    <row r="11" spans="13:17" ht="19.899999999999999" customHeight="1" x14ac:dyDescent="0.15">
      <c r="O11" s="42">
        <f>SUM(O4:O9)</f>
        <v>1370</v>
      </c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問1</vt:lpstr>
      <vt:lpstr>問2</vt:lpstr>
      <vt:lpstr>問3</vt:lpstr>
      <vt:lpstr>問4</vt:lpstr>
      <vt:lpstr>問5</vt:lpstr>
      <vt:lpstr>問5-1</vt:lpstr>
      <vt:lpstr>問6</vt:lpstr>
      <vt:lpstr>問7</vt:lpstr>
      <vt:lpstr>問8</vt:lpstr>
      <vt:lpstr>問9</vt:lpstr>
      <vt:lpstr>問10</vt:lpstr>
      <vt:lpstr>問10-1</vt:lpstr>
      <vt:lpstr>問10-1同居人表</vt:lpstr>
      <vt:lpstr>問10-2</vt:lpstr>
      <vt:lpstr>問10-2同居人</vt:lpstr>
      <vt:lpstr>問1!Print_Area</vt:lpstr>
      <vt:lpstr>問10!Print_Area</vt:lpstr>
      <vt:lpstr>'問10-1'!Print_Area</vt:lpstr>
      <vt:lpstr>'問10-1同居人表'!Print_Area</vt:lpstr>
      <vt:lpstr>'問10-2'!Print_Area</vt:lpstr>
      <vt:lpstr>'問10-2同居人'!Print_Area</vt:lpstr>
      <vt:lpstr>問2!Print_Area</vt:lpstr>
      <vt:lpstr>問3!Print_Area</vt:lpstr>
      <vt:lpstr>問4!Print_Area</vt:lpstr>
      <vt:lpstr>問5!Print_Area</vt:lpstr>
      <vt:lpstr>'問5-1'!Print_Area</vt:lpstr>
      <vt:lpstr>問6!Print_Area</vt:lpstr>
      <vt:lpstr>問7!Print_Area</vt:lpstr>
      <vt:lpstr>問8!Print_Area</vt:lpstr>
      <vt:lpstr>問9!Print_Area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2023-02-07T05:51:19Z</cp:lastPrinted>
  <dcterms:created xsi:type="dcterms:W3CDTF">2022-03-28T05:53:54Z</dcterms:created>
  <dcterms:modified xsi:type="dcterms:W3CDTF">2026-05-21T06:44:54Z</dcterms:modified>
</cp:coreProperties>
</file>