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10.42.8.51\共有\保育課\幼稚園\★移行データ\●基幹系→情報系\"/>
    </mc:Choice>
  </mc:AlternateContent>
  <xr:revisionPtr revIDLastSave="0" documentId="13_ncr:1_{A636BC18-FB95-4FC1-9A4F-325654D72D40}" xr6:coauthVersionLast="47" xr6:coauthVersionMax="47" xr10:uidLastSave="{00000000-0000-0000-0000-000000000000}"/>
  <bookViews>
    <workbookView xWindow="-120" yWindow="-120" windowWidth="29040" windowHeight="15720" tabRatio="658" xr2:uid="{A9F4DCB2-DA2C-4565-A400-29A5B93013BA}"/>
  </bookViews>
  <sheets>
    <sheet name="01交付申請書" sheetId="3" r:id="rId1"/>
    <sheet name="02児童名簿" sheetId="15" r:id="rId2"/>
    <sheet name="03職員名簿（市内施設のみ）" sheetId="16" state="hidden" r:id="rId3"/>
    <sheet name="(市)年間エクセル貼付用" sheetId="17" r:id="rId4"/>
    <sheet name="単価表" sheetId="6" state="hidden" r:id="rId5"/>
  </sheets>
  <definedNames>
    <definedName name="_0100022">#REF!</definedName>
    <definedName name="_0100100101">#REF!</definedName>
    <definedName name="_0100100201">#REF!</definedName>
    <definedName name="_0100100301">#REF!</definedName>
    <definedName name="_0100100401">#REF!</definedName>
    <definedName name="_0100100501">#REF!</definedName>
    <definedName name="_0100100601">#REF!</definedName>
    <definedName name="_0100100701">#REF!</definedName>
    <definedName name="_0100100801">#REF!</definedName>
    <definedName name="_0100100802">#REF!</definedName>
    <definedName name="_0100100901">#REF!</definedName>
    <definedName name="_0100100902">#REF!</definedName>
    <definedName name="_0100101001">#REF!</definedName>
    <definedName name="_0100101002">#REF!</definedName>
    <definedName name="_0100101101">#REF!</definedName>
    <definedName name="_0100101102">#REF!</definedName>
    <definedName name="_0100101201">#REF!</definedName>
    <definedName name="_0100101202">#REF!</definedName>
    <definedName name="_0100101301">#REF!</definedName>
    <definedName name="_0100101302">#REF!</definedName>
    <definedName name="_0100200101">#REF!</definedName>
    <definedName name="_0100200201">#REF!</definedName>
    <definedName name="_0100200301">#REF!</definedName>
    <definedName name="_0100200401">#REF!</definedName>
    <definedName name="_0100200501">#REF!</definedName>
    <definedName name="_0100200601">#REF!</definedName>
    <definedName name="_0100200701">#REF!</definedName>
    <definedName name="_0100200801">#REF!</definedName>
    <definedName name="_0100200802">#REF!</definedName>
    <definedName name="_0100200901">#REF!</definedName>
    <definedName name="_0100200902">#REF!</definedName>
    <definedName name="_0100201001">#REF!</definedName>
    <definedName name="_0100201002">#REF!</definedName>
    <definedName name="_0100201101">#REF!</definedName>
    <definedName name="_0100201102">#REF!</definedName>
    <definedName name="_0100201201">#REF!</definedName>
    <definedName name="_0100201202">#REF!</definedName>
    <definedName name="_0100201301">#REF!</definedName>
    <definedName name="_0100201302">#REF!</definedName>
    <definedName name="_0100300101">#REF!</definedName>
    <definedName name="_0100300201">#REF!</definedName>
    <definedName name="_0100300301">#REF!</definedName>
    <definedName name="_0100300401">#REF!</definedName>
    <definedName name="_0100300501">#REF!</definedName>
    <definedName name="_0100300601">#REF!</definedName>
    <definedName name="_0100300701">#REF!</definedName>
    <definedName name="_0100300801">#REF!</definedName>
    <definedName name="_0100300802">#REF!</definedName>
    <definedName name="_0100300901">#REF!</definedName>
    <definedName name="_0100300902">#REF!</definedName>
    <definedName name="_0100301001">#REF!</definedName>
    <definedName name="_0100301002">#REF!</definedName>
    <definedName name="_0100301101">#REF!</definedName>
    <definedName name="_0100301102">#REF!</definedName>
    <definedName name="_0100301201">#REF!</definedName>
    <definedName name="_0100301202">#REF!</definedName>
    <definedName name="_0100301301">#REF!</definedName>
    <definedName name="_0100301302">#REF!</definedName>
    <definedName name="CHOHYO_ID">#REF!</definedName>
    <definedName name="CHOHYO_NM">#REF!</definedName>
    <definedName name="GENGO">#REF!</definedName>
    <definedName name="HOREKI_YY">#REF!</definedName>
    <definedName name="KIKAN_CD">#REF!</definedName>
    <definedName name="KIKAN_NM">#REF!</definedName>
    <definedName name="MM">#REF!</definedName>
    <definedName name="_xlnm.Print_Area" localSheetId="0">'01交付申請書'!$A$1:$I$50</definedName>
    <definedName name="_xlnm.Print_Area" localSheetId="1">'02児童名簿'!$C$1:$N$37</definedName>
    <definedName name="_xlnm.Print_Area" localSheetId="2">'03職員名簿（市内施設のみ）'!$D$1:$Y$40</definedName>
    <definedName name="れ">#REF!</definedName>
    <definedName name="開設準備経費">#REF!</definedName>
    <definedName name="区分①">#REF!</definedName>
    <definedName name="区分②の１">#REF!</definedName>
    <definedName name="区分②の２">#REF!</definedName>
    <definedName name="区分②の３">#REF!</definedName>
    <definedName name="区分③">#REF!</definedName>
    <definedName name="区分③10分の10">#REF!,#REF!</definedName>
    <definedName name="区分④">#REF!</definedName>
    <definedName name="区分⑤">#REF!</definedName>
    <definedName name="区分⑥">#REF!</definedName>
    <definedName name="所要額試算">#REF!</definedName>
    <definedName name="所要額資産">#REF!</definedName>
    <definedName name="分や">#REF!</definedName>
    <definedName name="分野０６">#REF!</definedName>
    <definedName name="分野①">#REF!</definedName>
    <definedName name="分野②">#REF!</definedName>
    <definedName name="分野③">#REF!</definedName>
    <definedName name="分野④">#REF!</definedName>
    <definedName name="分野⑤">#REF!</definedName>
    <definedName name="分野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9" i="16" l="1"/>
  <c r="U39" i="16"/>
  <c r="T39" i="16"/>
  <c r="Y39" i="16" s="1"/>
  <c r="R27" i="16" l="1"/>
  <c r="Q14" i="15"/>
  <c r="Q15" i="15"/>
  <c r="Q16" i="15"/>
  <c r="Q17" i="15"/>
  <c r="Q18" i="15"/>
  <c r="Q19" i="15"/>
  <c r="Q20" i="15"/>
  <c r="Q21" i="15"/>
  <c r="Q22" i="15"/>
  <c r="Q23" i="15"/>
  <c r="T17" i="16" s="1"/>
  <c r="Q24" i="15"/>
  <c r="Q25" i="15"/>
  <c r="Q26" i="15"/>
  <c r="Q27" i="15"/>
  <c r="Q28" i="15"/>
  <c r="Q29" i="15"/>
  <c r="Q30" i="15"/>
  <c r="Q31" i="15"/>
  <c r="Q32" i="15"/>
  <c r="Q33" i="15"/>
  <c r="Q34" i="15"/>
  <c r="Q35" i="15"/>
  <c r="Q36" i="15"/>
  <c r="Q37" i="15"/>
  <c r="Q38" i="15"/>
  <c r="Q39" i="15"/>
  <c r="Q40" i="15"/>
  <c r="Q41" i="15"/>
  <c r="Q42" i="15"/>
  <c r="Q43" i="15"/>
  <c r="Q44" i="15"/>
  <c r="Q45" i="15"/>
  <c r="Q46" i="15"/>
  <c r="Q47" i="15"/>
  <c r="Q13" i="15"/>
  <c r="E14" i="15"/>
  <c r="N14" i="15" s="1"/>
  <c r="E15" i="15"/>
  <c r="N15" i="15" s="1"/>
  <c r="E16" i="15"/>
  <c r="N16" i="15" s="1"/>
  <c r="E17" i="15"/>
  <c r="E18" i="15"/>
  <c r="N18" i="15" s="1"/>
  <c r="E19" i="15"/>
  <c r="E20" i="15"/>
  <c r="E21" i="15"/>
  <c r="N21" i="15" s="1"/>
  <c r="E22" i="15"/>
  <c r="E23" i="15"/>
  <c r="E24" i="15"/>
  <c r="E25" i="15"/>
  <c r="N25" i="15" s="1"/>
  <c r="E26" i="15"/>
  <c r="N26" i="15" s="1"/>
  <c r="E27" i="15"/>
  <c r="N27" i="15" s="1"/>
  <c r="E28" i="15"/>
  <c r="E29" i="15"/>
  <c r="E30" i="15"/>
  <c r="N30" i="15" s="1"/>
  <c r="E31" i="15"/>
  <c r="E32" i="15"/>
  <c r="E33" i="15"/>
  <c r="N33" i="15" s="1"/>
  <c r="E34" i="15"/>
  <c r="E35" i="15"/>
  <c r="E36" i="15"/>
  <c r="N36" i="15" s="1"/>
  <c r="E37" i="15"/>
  <c r="E38" i="15"/>
  <c r="E39" i="15"/>
  <c r="N39" i="15" s="1"/>
  <c r="E40" i="15"/>
  <c r="E41" i="15"/>
  <c r="E42" i="15"/>
  <c r="N42" i="15" s="1"/>
  <c r="E43" i="15"/>
  <c r="E44" i="15"/>
  <c r="E45" i="15"/>
  <c r="N45" i="15" s="1"/>
  <c r="E46" i="15"/>
  <c r="E47" i="15"/>
  <c r="E48" i="15"/>
  <c r="E49" i="15"/>
  <c r="E50" i="15"/>
  <c r="E51" i="15"/>
  <c r="N51" i="15" s="1"/>
  <c r="E52" i="15"/>
  <c r="E53" i="15"/>
  <c r="E54" i="15"/>
  <c r="N54" i="15" s="1"/>
  <c r="E55" i="15"/>
  <c r="E56" i="15"/>
  <c r="E57" i="15"/>
  <c r="N57" i="15" s="1"/>
  <c r="E58" i="15"/>
  <c r="E59" i="15"/>
  <c r="E60" i="15"/>
  <c r="E61" i="15"/>
  <c r="E62" i="15"/>
  <c r="E13" i="15"/>
  <c r="N13" i="15" s="1"/>
  <c r="C21" i="17"/>
  <c r="N12" i="15"/>
  <c r="R30" i="16"/>
  <c r="U30" i="16" s="1"/>
  <c r="T14" i="16"/>
  <c r="N7" i="16"/>
  <c r="N8" i="16"/>
  <c r="N9" i="16"/>
  <c r="N10" i="16"/>
  <c r="N11" i="16"/>
  <c r="N12" i="16"/>
  <c r="N13" i="16"/>
  <c r="N14" i="16"/>
  <c r="N15" i="16"/>
  <c r="X32" i="16" s="1"/>
  <c r="N16" i="16"/>
  <c r="N17" i="16"/>
  <c r="N18" i="16"/>
  <c r="N19" i="16"/>
  <c r="N20" i="16"/>
  <c r="N21" i="16"/>
  <c r="N22" i="16"/>
  <c r="N23" i="16"/>
  <c r="N24" i="16"/>
  <c r="N25" i="16"/>
  <c r="N26" i="16"/>
  <c r="N27" i="16"/>
  <c r="N28" i="16"/>
  <c r="N29" i="16"/>
  <c r="N30" i="16"/>
  <c r="N31" i="16"/>
  <c r="N32" i="16"/>
  <c r="N33" i="16"/>
  <c r="N34" i="16"/>
  <c r="N35" i="16"/>
  <c r="N36" i="16"/>
  <c r="N37" i="16"/>
  <c r="N38" i="16"/>
  <c r="N39" i="16"/>
  <c r="N5" i="16"/>
  <c r="N6" i="16"/>
  <c r="N19" i="15"/>
  <c r="N20" i="15"/>
  <c r="N22" i="15"/>
  <c r="N23" i="15"/>
  <c r="N24" i="15"/>
  <c r="N28" i="15"/>
  <c r="N29" i="15"/>
  <c r="N31" i="15"/>
  <c r="N32" i="15"/>
  <c r="N34" i="15"/>
  <c r="N35" i="15"/>
  <c r="N37" i="15"/>
  <c r="N38" i="15"/>
  <c r="N40" i="15"/>
  <c r="N41" i="15"/>
  <c r="N43" i="15"/>
  <c r="N44" i="15"/>
  <c r="N46" i="15"/>
  <c r="N47" i="15"/>
  <c r="N48" i="15"/>
  <c r="N49" i="15"/>
  <c r="N50" i="15"/>
  <c r="N52" i="15"/>
  <c r="N53" i="15"/>
  <c r="N55" i="15"/>
  <c r="N56" i="15"/>
  <c r="N58" i="15"/>
  <c r="N59" i="15"/>
  <c r="N60" i="15"/>
  <c r="N61" i="15"/>
  <c r="N62" i="15"/>
  <c r="R29" i="16"/>
  <c r="U29" i="16" s="1"/>
  <c r="X54" i="15"/>
  <c r="V13" i="16"/>
  <c r="R24" i="16" s="1"/>
  <c r="U24" i="16" s="1"/>
  <c r="V14" i="16"/>
  <c r="R25" i="16" s="1"/>
  <c r="U25" i="16" s="1"/>
  <c r="V15" i="16"/>
  <c r="V16" i="16"/>
  <c r="R26" i="16"/>
  <c r="U26" i="16" s="1"/>
  <c r="V17" i="16"/>
  <c r="V18" i="16"/>
  <c r="C17" i="17"/>
  <c r="C18" i="17"/>
  <c r="C19" i="17"/>
  <c r="C20" i="17"/>
  <c r="C16" i="17"/>
  <c r="Y6" i="15"/>
  <c r="X6" i="15"/>
  <c r="W6" i="15"/>
  <c r="V6" i="15"/>
  <c r="U6" i="15"/>
  <c r="T6" i="15"/>
  <c r="Z5" i="15"/>
  <c r="Z4" i="15"/>
  <c r="N4" i="15"/>
  <c r="D12" i="3" s="1"/>
  <c r="I47" i="3"/>
  <c r="G46" i="3"/>
  <c r="I46" i="3" s="1"/>
  <c r="F39" i="3"/>
  <c r="F38" i="3"/>
  <c r="G24" i="3"/>
  <c r="G25" i="3"/>
  <c r="G26" i="3"/>
  <c r="G27" i="3"/>
  <c r="G28" i="3"/>
  <c r="G29" i="3"/>
  <c r="G30" i="3"/>
  <c r="G31" i="3"/>
  <c r="G32" i="3"/>
  <c r="G33" i="3"/>
  <c r="G34" i="3"/>
  <c r="G23" i="3"/>
  <c r="D16" i="3"/>
  <c r="I2" i="3" s="1"/>
  <c r="L1" i="16"/>
  <c r="N1" i="15"/>
  <c r="P52" i="15" s="1"/>
  <c r="J1" i="15"/>
  <c r="Y32" i="16"/>
  <c r="W32" i="16"/>
  <c r="Z6" i="15"/>
  <c r="V19" i="16"/>
  <c r="T28" i="16" s="1"/>
  <c r="V32" i="16"/>
  <c r="Q15" i="16"/>
  <c r="R14" i="16"/>
  <c r="H30" i="3" s="1"/>
  <c r="Q16" i="16"/>
  <c r="E1" i="16" l="1"/>
  <c r="D1" i="15"/>
  <c r="U27" i="16"/>
  <c r="U31" i="16" s="1"/>
  <c r="S15" i="16"/>
  <c r="T13" i="16"/>
  <c r="T15" i="16"/>
  <c r="S13" i="16"/>
  <c r="T29" i="16"/>
  <c r="T30" i="16"/>
  <c r="R17" i="16"/>
  <c r="H33" i="3" s="1"/>
  <c r="S14" i="16"/>
  <c r="S18" i="16"/>
  <c r="L5" i="15"/>
  <c r="R13" i="16"/>
  <c r="C8" i="17" s="1"/>
  <c r="H5" i="15"/>
  <c r="H7" i="15" s="1"/>
  <c r="T52" i="15" s="1"/>
  <c r="V52" i="15" s="1"/>
  <c r="Q18" i="16"/>
  <c r="C7" i="17" s="1"/>
  <c r="S17" i="16"/>
  <c r="Q17" i="16"/>
  <c r="C6" i="17" s="1"/>
  <c r="P53" i="15"/>
  <c r="S16" i="16"/>
  <c r="J5" i="15"/>
  <c r="J7" i="15" s="1"/>
  <c r="T16" i="16"/>
  <c r="T32" i="16"/>
  <c r="K12" i="3"/>
  <c r="C1" i="17"/>
  <c r="T18" i="16"/>
  <c r="U28" i="16"/>
  <c r="N17" i="15"/>
  <c r="Q13" i="16"/>
  <c r="C2" i="17" s="1"/>
  <c r="R16" i="16"/>
  <c r="H32" i="3" s="1"/>
  <c r="R15" i="16"/>
  <c r="C10" i="17" s="1"/>
  <c r="M5" i="15"/>
  <c r="M7" i="15" s="1"/>
  <c r="I5" i="15"/>
  <c r="I7" i="15" s="1"/>
  <c r="T53" i="15" s="1"/>
  <c r="K5" i="15"/>
  <c r="Q14" i="16"/>
  <c r="C3" i="17" s="1"/>
  <c r="R18" i="16"/>
  <c r="C13" i="17" s="1"/>
  <c r="H26" i="3"/>
  <c r="C5" i="17"/>
  <c r="C9" i="17"/>
  <c r="H25" i="3"/>
  <c r="C4" i="17"/>
  <c r="S19" i="16" l="1"/>
  <c r="N6" i="15"/>
  <c r="T19" i="16"/>
  <c r="C14" i="17" s="1"/>
  <c r="H28" i="3"/>
  <c r="I28" i="3" s="1"/>
  <c r="H29" i="3"/>
  <c r="K7" i="15"/>
  <c r="V53" i="15"/>
  <c r="V54" i="15" s="1"/>
  <c r="Z52" i="15" s="1"/>
  <c r="C12" i="17"/>
  <c r="L7" i="15"/>
  <c r="H27" i="3"/>
  <c r="U17" i="16"/>
  <c r="C11" i="17"/>
  <c r="N5" i="15"/>
  <c r="H34" i="3"/>
  <c r="U13" i="16"/>
  <c r="Q24" i="16" s="1"/>
  <c r="T24" i="16" s="1"/>
  <c r="H24" i="3"/>
  <c r="Q19" i="16"/>
  <c r="U14" i="16"/>
  <c r="U16" i="16"/>
  <c r="Q26" i="16" s="1"/>
  <c r="T26" i="16" s="1"/>
  <c r="F41" i="3"/>
  <c r="F26" i="3"/>
  <c r="I26" i="3" s="1"/>
  <c r="F28" i="3"/>
  <c r="F27" i="3"/>
  <c r="F34" i="3"/>
  <c r="F24" i="3"/>
  <c r="F23" i="3"/>
  <c r="F32" i="3"/>
  <c r="I32" i="3" s="1"/>
  <c r="F31" i="3"/>
  <c r="F42" i="3"/>
  <c r="F40" i="3"/>
  <c r="F33" i="3"/>
  <c r="I33" i="3" s="1"/>
  <c r="F30" i="3"/>
  <c r="I30" i="3" s="1"/>
  <c r="F25" i="3"/>
  <c r="I25" i="3" s="1"/>
  <c r="F29" i="3"/>
  <c r="H23" i="3"/>
  <c r="U18" i="16"/>
  <c r="R19" i="16"/>
  <c r="H31" i="3"/>
  <c r="U15" i="16"/>
  <c r="H38" i="3"/>
  <c r="I38" i="3" s="1"/>
  <c r="I27" i="3" l="1"/>
  <c r="H39" i="3"/>
  <c r="I39" i="3" s="1"/>
  <c r="N7" i="15"/>
  <c r="T58" i="15"/>
  <c r="V58" i="15" s="1"/>
  <c r="Z58" i="15" s="1"/>
  <c r="Q27" i="16"/>
  <c r="T27" i="16" s="1"/>
  <c r="I29" i="3"/>
  <c r="U19" i="16"/>
  <c r="I24" i="3"/>
  <c r="I23" i="3"/>
  <c r="T56" i="15"/>
  <c r="V56" i="15" s="1"/>
  <c r="Z56" i="15" s="1"/>
  <c r="Q25" i="16"/>
  <c r="T25" i="16" s="1"/>
  <c r="I31" i="3"/>
  <c r="H35" i="3"/>
  <c r="H41" i="3" s="1"/>
  <c r="I41" i="3" s="1"/>
  <c r="I34" i="3"/>
  <c r="T31" i="16" l="1"/>
  <c r="U35" i="16" s="1"/>
  <c r="I35" i="3"/>
  <c r="Y33" i="16"/>
  <c r="Y34" i="16" s="1"/>
  <c r="Y35" i="16"/>
  <c r="Y36" i="16" s="1"/>
  <c r="H40" i="3"/>
  <c r="I40" i="3" s="1"/>
  <c r="H42" i="3"/>
  <c r="I42" i="3" s="1"/>
  <c r="E19" i="3" l="1"/>
  <c r="Q3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kikan272</author>
  </authors>
  <commentList>
    <comment ref="A2" authorId="0" shapeId="0" xr:uid="{717C35DD-E7BD-4F81-AA87-39679DB863E7}">
      <text>
        <r>
          <rPr>
            <b/>
            <sz val="14"/>
            <color indexed="81"/>
            <rFont val="ＭＳ Ｐゴシック"/>
            <family val="3"/>
            <charset val="128"/>
          </rPr>
          <t>色のついたセルに入力してください</t>
        </r>
      </text>
    </comment>
    <comment ref="I2" authorId="1" shapeId="0" xr:uid="{3466A52F-65D2-4FA7-95E9-564491B7AF2E}">
      <text>
        <r>
          <rPr>
            <b/>
            <sz val="9"/>
            <color indexed="81"/>
            <rFont val="MS P ゴシック"/>
            <family val="3"/>
            <charset val="128"/>
          </rPr>
          <t>土日祝でも，
毎月5日固定で
お願いします</t>
        </r>
      </text>
    </comment>
    <comment ref="C50" authorId="1" shapeId="0" xr:uid="{F819E309-001F-4CD9-BF45-789C5D17F0E2}">
      <text>
        <r>
          <rPr>
            <sz val="9"/>
            <color indexed="81"/>
            <rFont val="MS P ゴシック"/>
            <family val="3"/>
            <charset val="128"/>
          </rPr>
          <t>基本的に，市で入力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kikan272</author>
  </authors>
  <commentList>
    <comment ref="N6" authorId="0" shapeId="0" xr:uid="{545EEFED-92B4-4DA8-A458-518E74B0468A}">
      <text>
        <r>
          <rPr>
            <b/>
            <sz val="9"/>
            <color indexed="81"/>
            <rFont val="MS P ゴシック"/>
            <family val="3"/>
            <charset val="128"/>
          </rPr>
          <t>看護師･保健師･助産師の場合は，保育従事者としてカウントするように関数変更</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4" authorId="0" shapeId="0" xr:uid="{ECC817B6-0D02-40BF-B087-2967B235E395}">
      <text>
        <r>
          <rPr>
            <b/>
            <sz val="9"/>
            <color indexed="81"/>
            <rFont val="MS P ゴシック"/>
            <family val="3"/>
            <charset val="128"/>
          </rPr>
          <t>上の定員計算の数字に、
以下の数字を足しています。
0歳児は、　　+10
1,2歳児は、　+20
3歳児は、　　+30
4歳児以上は、+40</t>
        </r>
      </text>
    </comment>
    <comment ref="N4" authorId="0" shapeId="0" xr:uid="{856848A6-42DF-4E37-B915-A8C8DA047E13}">
      <text>
        <r>
          <rPr>
            <b/>
            <sz val="9"/>
            <color indexed="81"/>
            <rFont val="MS P ゴシック"/>
            <family val="3"/>
            <charset val="128"/>
          </rPr>
          <t>上の定員計算の数字に、
以下の数字を足しています。
0歳児は、　　+10
1,2歳児は、　+20
3歳児は、　　+30
4歳児以上は、+40</t>
        </r>
      </text>
    </comment>
  </commentList>
</comments>
</file>

<file path=xl/sharedStrings.xml><?xml version="1.0" encoding="utf-8"?>
<sst xmlns="http://schemas.openxmlformats.org/spreadsheetml/2006/main" count="501" uniqueCount="264">
  <si>
    <t>令和</t>
    <rPh sb="0" eb="1">
      <t>レイ</t>
    </rPh>
    <rPh sb="1" eb="2">
      <t>ワ</t>
    </rPh>
    <phoneticPr fontId="3"/>
  </si>
  <si>
    <t>年</t>
    <rPh sb="0" eb="1">
      <t>ネン</t>
    </rPh>
    <phoneticPr fontId="3"/>
  </si>
  <si>
    <t>定員</t>
    <rPh sb="0" eb="2">
      <t>テイイン</t>
    </rPh>
    <phoneticPr fontId="3"/>
  </si>
  <si>
    <t>補助対象児童</t>
    <rPh sb="0" eb="2">
      <t>ホジョ</t>
    </rPh>
    <rPh sb="2" eb="4">
      <t>タイショウ</t>
    </rPh>
    <rPh sb="4" eb="6">
      <t>ジドウ</t>
    </rPh>
    <phoneticPr fontId="3"/>
  </si>
  <si>
    <t>零歳児</t>
    <rPh sb="0" eb="1">
      <t>レイ</t>
    </rPh>
    <rPh sb="1" eb="3">
      <t>サイジ</t>
    </rPh>
    <phoneticPr fontId="3"/>
  </si>
  <si>
    <t>１歳児</t>
    <rPh sb="1" eb="3">
      <t>サイジ</t>
    </rPh>
    <phoneticPr fontId="3"/>
  </si>
  <si>
    <t>２歳児</t>
    <rPh sb="1" eb="3">
      <t>サイジ</t>
    </rPh>
    <phoneticPr fontId="3"/>
  </si>
  <si>
    <t>３歳児</t>
    <rPh sb="1" eb="3">
      <t>サイジ</t>
    </rPh>
    <phoneticPr fontId="3"/>
  </si>
  <si>
    <t>４歳児</t>
    <rPh sb="1" eb="3">
      <t>サイジ</t>
    </rPh>
    <phoneticPr fontId="3"/>
  </si>
  <si>
    <t>５歳児</t>
    <rPh sb="1" eb="3">
      <t>サイジ</t>
    </rPh>
    <phoneticPr fontId="3"/>
  </si>
  <si>
    <t>計</t>
    <rPh sb="0" eb="1">
      <t>ケイ</t>
    </rPh>
    <phoneticPr fontId="3"/>
  </si>
  <si>
    <t>調布市在住児童数</t>
    <rPh sb="0" eb="3">
      <t>チョウフシ</t>
    </rPh>
    <rPh sb="3" eb="5">
      <t>ザイジュウ</t>
    </rPh>
    <rPh sb="5" eb="7">
      <t>ジドウ</t>
    </rPh>
    <rPh sb="7" eb="8">
      <t>スウ</t>
    </rPh>
    <phoneticPr fontId="3"/>
  </si>
  <si>
    <t>調布市外在住児童数</t>
    <rPh sb="0" eb="4">
      <t>チョウフシガイ</t>
    </rPh>
    <rPh sb="4" eb="6">
      <t>ザイジュウ</t>
    </rPh>
    <rPh sb="6" eb="8">
      <t>ジドウ</t>
    </rPh>
    <rPh sb="8" eb="9">
      <t>スウ</t>
    </rPh>
    <phoneticPr fontId="3"/>
  </si>
  <si>
    <t>氏名</t>
    <rPh sb="0" eb="2">
      <t>シメイ</t>
    </rPh>
    <phoneticPr fontId="3"/>
  </si>
  <si>
    <t>年齢</t>
    <rPh sb="0" eb="2">
      <t>ネンレイ</t>
    </rPh>
    <phoneticPr fontId="3"/>
  </si>
  <si>
    <t>生年月日</t>
    <rPh sb="0" eb="2">
      <t>セイネン</t>
    </rPh>
    <rPh sb="2" eb="4">
      <t>ガッピ</t>
    </rPh>
    <phoneticPr fontId="3"/>
  </si>
  <si>
    <t>契約時間</t>
    <rPh sb="0" eb="2">
      <t>ケイヤク</t>
    </rPh>
    <rPh sb="2" eb="4">
      <t>ジカン</t>
    </rPh>
    <phoneticPr fontId="3"/>
  </si>
  <si>
    <t>保育料</t>
    <rPh sb="0" eb="2">
      <t>ホイク</t>
    </rPh>
    <rPh sb="2" eb="3">
      <t>リョウ</t>
    </rPh>
    <phoneticPr fontId="3"/>
  </si>
  <si>
    <t>備考</t>
    <rPh sb="0" eb="2">
      <t>ビコウ</t>
    </rPh>
    <phoneticPr fontId="3"/>
  </si>
  <si>
    <t>第１号様式（第５関係）</t>
    <rPh sb="0" eb="1">
      <t>ダイ</t>
    </rPh>
    <rPh sb="2" eb="3">
      <t>ゴウ</t>
    </rPh>
    <rPh sb="3" eb="5">
      <t>ヨウシキ</t>
    </rPh>
    <rPh sb="6" eb="7">
      <t>ダイ</t>
    </rPh>
    <rPh sb="8" eb="10">
      <t>カンケイ</t>
    </rPh>
    <phoneticPr fontId="3"/>
  </si>
  <si>
    <t>調布市長　宛</t>
    <rPh sb="0" eb="4">
      <t>チョウフシチョウ</t>
    </rPh>
    <rPh sb="5" eb="6">
      <t>アテ</t>
    </rPh>
    <phoneticPr fontId="3"/>
  </si>
  <si>
    <t>設置者</t>
    <rPh sb="0" eb="2">
      <t>セッチ</t>
    </rPh>
    <rPh sb="2" eb="3">
      <t>シャ</t>
    </rPh>
    <phoneticPr fontId="3"/>
  </si>
  <si>
    <t>所在地</t>
    <rPh sb="0" eb="3">
      <t>ショザイチ</t>
    </rPh>
    <phoneticPr fontId="3"/>
  </si>
  <si>
    <t>名称</t>
    <rPh sb="0" eb="2">
      <t>メイショウ</t>
    </rPh>
    <phoneticPr fontId="3"/>
  </si>
  <si>
    <t>代表者氏名</t>
    <rPh sb="0" eb="3">
      <t>ダイヒョウシャ</t>
    </rPh>
    <rPh sb="3" eb="5">
      <t>シメイ</t>
    </rPh>
    <phoneticPr fontId="3"/>
  </si>
  <si>
    <t>施設</t>
    <rPh sb="0" eb="2">
      <t>シセツ</t>
    </rPh>
    <phoneticPr fontId="3"/>
  </si>
  <si>
    <t>円</t>
    <rPh sb="0" eb="1">
      <t>エン</t>
    </rPh>
    <phoneticPr fontId="3"/>
  </si>
  <si>
    <t>標
準
時
間</t>
    <rPh sb="0" eb="1">
      <t>シルベ</t>
    </rPh>
    <rPh sb="2" eb="3">
      <t>ジュン</t>
    </rPh>
    <rPh sb="4" eb="5">
      <t>ジ</t>
    </rPh>
    <rPh sb="6" eb="7">
      <t>アイダ</t>
    </rPh>
    <phoneticPr fontId="3"/>
  </si>
  <si>
    <t>短
時
間</t>
    <rPh sb="0" eb="1">
      <t>タン</t>
    </rPh>
    <rPh sb="2" eb="3">
      <t>ジ</t>
    </rPh>
    <rPh sb="4" eb="5">
      <t>アイダ</t>
    </rPh>
    <phoneticPr fontId="3"/>
  </si>
  <si>
    <t>冷暖房費加算</t>
    <rPh sb="0" eb="3">
      <t>レイダンボウ</t>
    </rPh>
    <rPh sb="3" eb="4">
      <t>ヒ</t>
    </rPh>
    <rPh sb="4" eb="6">
      <t>カサン</t>
    </rPh>
    <phoneticPr fontId="3"/>
  </si>
  <si>
    <t>３歳児配置改善加算</t>
    <rPh sb="1" eb="3">
      <t>サイジ</t>
    </rPh>
    <rPh sb="3" eb="5">
      <t>ハイチ</t>
    </rPh>
    <rPh sb="5" eb="7">
      <t>カイゼン</t>
    </rPh>
    <rPh sb="7" eb="9">
      <t>カサン</t>
    </rPh>
    <phoneticPr fontId="3"/>
  </si>
  <si>
    <t>減価償却費加算</t>
    <rPh sb="0" eb="2">
      <t>ゲンカ</t>
    </rPh>
    <rPh sb="2" eb="4">
      <t>ショウキャク</t>
    </rPh>
    <rPh sb="4" eb="5">
      <t>ヒ</t>
    </rPh>
    <rPh sb="5" eb="7">
      <t>カサン</t>
    </rPh>
    <phoneticPr fontId="3"/>
  </si>
  <si>
    <t>賃借料加算</t>
    <rPh sb="0" eb="3">
      <t>チンシャクリョウ</t>
    </rPh>
    <rPh sb="3" eb="5">
      <t>カサン</t>
    </rPh>
    <phoneticPr fontId="3"/>
  </si>
  <si>
    <t>項目</t>
    <rPh sb="0" eb="2">
      <t>コウモク</t>
    </rPh>
    <phoneticPr fontId="3"/>
  </si>
  <si>
    <t>児童氏名</t>
    <rPh sb="0" eb="2">
      <t>ジドウ</t>
    </rPh>
    <rPh sb="2" eb="4">
      <t>シメイ</t>
    </rPh>
    <phoneticPr fontId="3"/>
  </si>
  <si>
    <t>標</t>
    <rPh sb="0" eb="1">
      <t>ヒョウ</t>
    </rPh>
    <phoneticPr fontId="3"/>
  </si>
  <si>
    <t>漢字表記</t>
    <rPh sb="0" eb="2">
      <t>カンジ</t>
    </rPh>
    <rPh sb="2" eb="4">
      <t>ヒョウキ</t>
    </rPh>
    <phoneticPr fontId="3"/>
  </si>
  <si>
    <t>No</t>
    <phoneticPr fontId="3"/>
  </si>
  <si>
    <t>記入例</t>
    <rPh sb="0" eb="3">
      <t>キニュウレイ</t>
    </rPh>
    <phoneticPr fontId="3"/>
  </si>
  <si>
    <t>調布　鬼太郎</t>
    <rPh sb="0" eb="2">
      <t>チョウフ</t>
    </rPh>
    <rPh sb="3" eb="4">
      <t>オニ</t>
    </rPh>
    <rPh sb="4" eb="6">
      <t>タロウ</t>
    </rPh>
    <phoneticPr fontId="3"/>
  </si>
  <si>
    <t>単価</t>
  </si>
  <si>
    <t>定員計算（単価積算用）</t>
    <rPh sb="0" eb="2">
      <t>テイイン</t>
    </rPh>
    <rPh sb="2" eb="4">
      <t>ケイサン</t>
    </rPh>
    <rPh sb="5" eb="7">
      <t>タンカ</t>
    </rPh>
    <rPh sb="7" eb="9">
      <t>セキサン</t>
    </rPh>
    <rPh sb="9" eb="10">
      <t>ヨウ</t>
    </rPh>
    <phoneticPr fontId="3"/>
  </si>
  <si>
    <t>運営費</t>
    <rPh sb="0" eb="3">
      <t>ウンエイヒ</t>
    </rPh>
    <phoneticPr fontId="3"/>
  </si>
  <si>
    <t>認証保育所処遇改善等加算</t>
    <phoneticPr fontId="3"/>
  </si>
  <si>
    <t>定員規模</t>
  </si>
  <si>
    <t>年齢区分</t>
  </si>
  <si>
    <t>保育短時間単価</t>
  </si>
  <si>
    <t>定員</t>
  </si>
  <si>
    <t>加算額</t>
  </si>
  <si>
    <t>　加算額</t>
  </si>
  <si>
    <t>40人まで</t>
  </si>
  <si>
    <t>0歳</t>
  </si>
  <si>
    <t>1～2歳</t>
  </si>
  <si>
    <t>41～50人</t>
  </si>
  <si>
    <t>3歳</t>
  </si>
  <si>
    <t>51～60人</t>
  </si>
  <si>
    <t>4歳～</t>
  </si>
  <si>
    <t>61～70人</t>
  </si>
  <si>
    <t>71～80人</t>
  </si>
  <si>
    <t>81～90人</t>
  </si>
  <si>
    <t>91～100人</t>
  </si>
  <si>
    <t>101～110人</t>
  </si>
  <si>
    <t>111～120人</t>
  </si>
  <si>
    <t>チーム保育推進加算</t>
  </si>
  <si>
    <t>加算額（円）</t>
  </si>
  <si>
    <t>単価</t>
    <rPh sb="0" eb="2">
      <t>タンカ</t>
    </rPh>
    <phoneticPr fontId="3"/>
  </si>
  <si>
    <t>技能経験</t>
    <rPh sb="0" eb="2">
      <t>ギノウ</t>
    </rPh>
    <rPh sb="2" eb="4">
      <t>ケイケン</t>
    </rPh>
    <phoneticPr fontId="3"/>
  </si>
  <si>
    <t>４歳以上児配置改善加算</t>
    <phoneticPr fontId="3"/>
  </si>
  <si>
    <t>第３職層</t>
    <rPh sb="0" eb="1">
      <t>ダイ</t>
    </rPh>
    <rPh sb="2" eb="3">
      <t>ショク</t>
    </rPh>
    <rPh sb="3" eb="4">
      <t>ソウ</t>
    </rPh>
    <phoneticPr fontId="3"/>
  </si>
  <si>
    <t>第４職層</t>
    <rPh sb="0" eb="1">
      <t>ダイ</t>
    </rPh>
    <rPh sb="2" eb="3">
      <t>ショク</t>
    </rPh>
    <rPh sb="3" eb="4">
      <t>ソウ</t>
    </rPh>
    <phoneticPr fontId="3"/>
  </si>
  <si>
    <t>処遇改善（職員当）</t>
    <rPh sb="0" eb="2">
      <t>ショグウ</t>
    </rPh>
    <rPh sb="2" eb="4">
      <t>カイゼン</t>
    </rPh>
    <rPh sb="5" eb="7">
      <t>ショクイン</t>
    </rPh>
    <rPh sb="7" eb="8">
      <t>ア</t>
    </rPh>
    <phoneticPr fontId="3"/>
  </si>
  <si>
    <t>施設機能強化推進</t>
    <rPh sb="0" eb="2">
      <t>シセツ</t>
    </rPh>
    <rPh sb="2" eb="4">
      <t>キノウ</t>
    </rPh>
    <rPh sb="4" eb="6">
      <t>キョウカ</t>
    </rPh>
    <rPh sb="6" eb="8">
      <t>スイシン</t>
    </rPh>
    <phoneticPr fontId="3"/>
  </si>
  <si>
    <t>療育支援加算</t>
    <phoneticPr fontId="3"/>
  </si>
  <si>
    <t>単価</t>
    <phoneticPr fontId="3"/>
  </si>
  <si>
    <t>A</t>
  </si>
  <si>
    <t>A：特別児童扶養手当支給対象児童受入施設</t>
    <phoneticPr fontId="3"/>
  </si>
  <si>
    <t>B</t>
  </si>
  <si>
    <t>B：それ以外の障害児受入施設</t>
    <phoneticPr fontId="3"/>
  </si>
  <si>
    <t>A（受入促進実施）</t>
    <rPh sb="2" eb="4">
      <t>ウケイレ</t>
    </rPh>
    <rPh sb="4" eb="6">
      <t>ソクシン</t>
    </rPh>
    <rPh sb="6" eb="8">
      <t>ジッシ</t>
    </rPh>
    <phoneticPr fontId="3"/>
  </si>
  <si>
    <t>B（受入促進実施）</t>
    <rPh sb="6" eb="8">
      <t>ジッシ</t>
    </rPh>
    <phoneticPr fontId="3"/>
  </si>
  <si>
    <t>高齢者等活躍促進加算</t>
    <phoneticPr fontId="3"/>
  </si>
  <si>
    <t>区分</t>
    <rPh sb="0" eb="2">
      <t>クブン</t>
    </rPh>
    <phoneticPr fontId="3"/>
  </si>
  <si>
    <t>400時間以上800時間未満</t>
  </si>
  <si>
    <t>800時間以上1200時間未満</t>
    <phoneticPr fontId="3"/>
  </si>
  <si>
    <t>1200時間以上</t>
  </si>
  <si>
    <t>小学校接続加算</t>
    <phoneticPr fontId="3"/>
  </si>
  <si>
    <t>栄養管理加算</t>
    <phoneticPr fontId="3"/>
  </si>
  <si>
    <t>単価（円）</t>
  </si>
  <si>
    <t>４歳以上児配置改善加算</t>
    <rPh sb="1" eb="4">
      <t>サイイジョウ</t>
    </rPh>
    <rPh sb="4" eb="5">
      <t>ジ</t>
    </rPh>
    <rPh sb="5" eb="7">
      <t>ハイチ</t>
    </rPh>
    <rPh sb="7" eb="9">
      <t>カイゼン</t>
    </rPh>
    <rPh sb="9" eb="11">
      <t>カサン</t>
    </rPh>
    <phoneticPr fontId="3"/>
  </si>
  <si>
    <t>C</t>
  </si>
  <si>
    <t xml:space="preserve">A：Bを除き栄養士を雇用契約等により配置している施設
</t>
    <phoneticPr fontId="3"/>
  </si>
  <si>
    <t>B：運営費及び他の加算の算定に当たって求められる職員が栄養士を兼務している施設</t>
    <rPh sb="2" eb="5">
      <t>ウンエイヒ</t>
    </rPh>
    <phoneticPr fontId="3"/>
  </si>
  <si>
    <t>C：A又はBを除き、栄養士を嘱託等している施設</t>
    <phoneticPr fontId="3"/>
  </si>
  <si>
    <t>合計</t>
    <rPh sb="0" eb="2">
      <t>ゴウケイ</t>
    </rPh>
    <phoneticPr fontId="3"/>
  </si>
  <si>
    <t>前年度改定単価</t>
    <phoneticPr fontId="3"/>
  </si>
  <si>
    <t>（法人）</t>
    <rPh sb="1" eb="3">
      <t>ホウジン</t>
    </rPh>
    <phoneticPr fontId="3"/>
  </si>
  <si>
    <t>調布市認証保育所運営費等補助金（令和</t>
    <rPh sb="0" eb="3">
      <t>チョウフシ</t>
    </rPh>
    <rPh sb="3" eb="5">
      <t>ニンショウ</t>
    </rPh>
    <rPh sb="5" eb="7">
      <t>ホイク</t>
    </rPh>
    <rPh sb="7" eb="8">
      <t>ショ</t>
    </rPh>
    <rPh sb="8" eb="11">
      <t>ウンエイヒ</t>
    </rPh>
    <rPh sb="11" eb="12">
      <t>トウ</t>
    </rPh>
    <rPh sb="12" eb="15">
      <t>ホジョキン</t>
    </rPh>
    <rPh sb="16" eb="18">
      <t>レイワ</t>
    </rPh>
    <phoneticPr fontId="3"/>
  </si>
  <si>
    <t>年度分）交付申請書</t>
    <phoneticPr fontId="3"/>
  </si>
  <si>
    <t>交付申請額　　金</t>
    <rPh sb="0" eb="2">
      <t>コウフ</t>
    </rPh>
    <rPh sb="2" eb="4">
      <t>シンセイ</t>
    </rPh>
    <rPh sb="4" eb="5">
      <t>ガク</t>
    </rPh>
    <rPh sb="7" eb="8">
      <t>キン</t>
    </rPh>
    <phoneticPr fontId="3"/>
  </si>
  <si>
    <t>加算（共通）</t>
    <rPh sb="0" eb="2">
      <t>カサン</t>
    </rPh>
    <rPh sb="3" eb="5">
      <t>キョウツウ</t>
    </rPh>
    <phoneticPr fontId="3"/>
  </si>
  <si>
    <t>３歳児配置改善加算</t>
    <phoneticPr fontId="3"/>
  </si>
  <si>
    <t>加算（調布市内施設のみ）</t>
    <rPh sb="0" eb="2">
      <t>カサン</t>
    </rPh>
    <rPh sb="3" eb="7">
      <t>チョウフシナイ</t>
    </rPh>
    <rPh sb="7" eb="9">
      <t>シセツ</t>
    </rPh>
    <phoneticPr fontId="3"/>
  </si>
  <si>
    <t>チーム保育推進加算</t>
    <rPh sb="3" eb="5">
      <t>ホイク</t>
    </rPh>
    <rPh sb="5" eb="9">
      <t>スイシンカサン</t>
    </rPh>
    <phoneticPr fontId="3"/>
  </si>
  <si>
    <t>契約書
確認</t>
    <rPh sb="0" eb="3">
      <t>ケイヤクショ</t>
    </rPh>
    <rPh sb="4" eb="6">
      <t>カクニン</t>
    </rPh>
    <phoneticPr fontId="3"/>
  </si>
  <si>
    <t>市記載欄</t>
    <rPh sb="0" eb="1">
      <t>シ</t>
    </rPh>
    <rPh sb="1" eb="3">
      <t>キサイ</t>
    </rPh>
    <rPh sb="3" eb="4">
      <t>ラン</t>
    </rPh>
    <phoneticPr fontId="3"/>
  </si>
  <si>
    <t>✓</t>
    <phoneticPr fontId="3"/>
  </si>
  <si>
    <t>人数(人)</t>
    <rPh sb="0" eb="2">
      <t>ニンズウ</t>
    </rPh>
    <rPh sb="3" eb="4">
      <t>ニン</t>
    </rPh>
    <phoneticPr fontId="3"/>
  </si>
  <si>
    <t>単価(円)</t>
    <rPh sb="0" eb="2">
      <t>タンカ</t>
    </rPh>
    <phoneticPr fontId="3"/>
  </si>
  <si>
    <t>冷暖房費(円)</t>
    <rPh sb="0" eb="4">
      <t>レイダンボウヒ</t>
    </rPh>
    <phoneticPr fontId="3"/>
  </si>
  <si>
    <t>申請額(円)(a)</t>
    <rPh sb="0" eb="3">
      <t>シンセイガク</t>
    </rPh>
    <phoneticPr fontId="3"/>
  </si>
  <si>
    <t>申請額(円)(b)</t>
    <rPh sb="0" eb="3">
      <t>シンセイガク</t>
    </rPh>
    <phoneticPr fontId="3"/>
  </si>
  <si>
    <t>申請額(円)(c)</t>
    <rPh sb="0" eb="3">
      <t>シンセイガク</t>
    </rPh>
    <phoneticPr fontId="3"/>
  </si>
  <si>
    <t>非</t>
    <rPh sb="0" eb="1">
      <t>ヒ</t>
    </rPh>
    <phoneticPr fontId="3"/>
  </si>
  <si>
    <t>月分の調布市認証保育所運営費補助金の交付</t>
    <rPh sb="0" eb="2">
      <t>ガツブン</t>
    </rPh>
    <rPh sb="3" eb="6">
      <t>チョウフシ</t>
    </rPh>
    <rPh sb="6" eb="8">
      <t>ニンショウ</t>
    </rPh>
    <rPh sb="8" eb="10">
      <t>ホイク</t>
    </rPh>
    <rPh sb="10" eb="11">
      <t>ショ</t>
    </rPh>
    <rPh sb="11" eb="14">
      <t>ウンエイヒ</t>
    </rPh>
    <rPh sb="14" eb="17">
      <t>ホジョキン</t>
    </rPh>
    <rPh sb="18" eb="20">
      <t>コウフ</t>
    </rPh>
    <phoneticPr fontId="3"/>
  </si>
  <si>
    <t>を受けたいので，次のとおり申請します。</t>
    <phoneticPr fontId="3"/>
  </si>
  <si>
    <t>施設類型</t>
  </si>
  <si>
    <t>定員(人)</t>
    <rPh sb="3" eb="4">
      <t>ニン</t>
    </rPh>
    <phoneticPr fontId="3"/>
  </si>
  <si>
    <t>履歴書</t>
    <rPh sb="0" eb="3">
      <t>リレキショ</t>
    </rPh>
    <phoneticPr fontId="3"/>
  </si>
  <si>
    <t>専任</t>
  </si>
  <si>
    <t>標:月120h～
短:月48h～
　120h未満</t>
    <phoneticPr fontId="3"/>
  </si>
  <si>
    <t>調布　花子</t>
    <rPh sb="0" eb="2">
      <t>チョウフ</t>
    </rPh>
    <rPh sb="3" eb="5">
      <t>ハナコ</t>
    </rPh>
    <phoneticPr fontId="3"/>
  </si>
  <si>
    <t>利用児童数　</t>
    <rPh sb="0" eb="2">
      <t>リヨウ</t>
    </rPh>
    <rPh sb="2" eb="4">
      <t>ジドウ</t>
    </rPh>
    <rPh sb="4" eb="5">
      <t>スウ</t>
    </rPh>
    <phoneticPr fontId="3"/>
  </si>
  <si>
    <t>入所年齢</t>
    <rPh sb="0" eb="2">
      <t>ニュウショ</t>
    </rPh>
    <rPh sb="2" eb="4">
      <t>ネンレイ</t>
    </rPh>
    <phoneticPr fontId="3"/>
  </si>
  <si>
    <t>０歳児</t>
    <rPh sb="1" eb="2">
      <t>サイ</t>
    </rPh>
    <rPh sb="2" eb="3">
      <t>ジ</t>
    </rPh>
    <phoneticPr fontId="3"/>
  </si>
  <si>
    <t>〇</t>
    <phoneticPr fontId="3"/>
  </si>
  <si>
    <t>×</t>
    <phoneticPr fontId="3"/>
  </si>
  <si>
    <t>４歳以上児</t>
    <rPh sb="1" eb="2">
      <t>サイ</t>
    </rPh>
    <rPh sb="2" eb="4">
      <t>イジョウ</t>
    </rPh>
    <rPh sb="4" eb="5">
      <t>ジ</t>
    </rPh>
    <phoneticPr fontId="3"/>
  </si>
  <si>
    <t>無</t>
    <rPh sb="0" eb="1">
      <t>ナシ</t>
    </rPh>
    <phoneticPr fontId="3"/>
  </si>
  <si>
    <t>小　　計</t>
    <rPh sb="0" eb="1">
      <t>ショウ</t>
    </rPh>
    <rPh sb="3" eb="4">
      <t>ケイ</t>
    </rPh>
    <phoneticPr fontId="3"/>
  </si>
  <si>
    <t>Ｎｏ.</t>
    <phoneticPr fontId="3"/>
  </si>
  <si>
    <t>新規/
変更</t>
    <rPh sb="0" eb="2">
      <t>シンキ</t>
    </rPh>
    <rPh sb="4" eb="6">
      <t>ヘンコウ</t>
    </rPh>
    <phoneticPr fontId="3"/>
  </si>
  <si>
    <t>常勤/
非常勤</t>
    <rPh sb="0" eb="2">
      <t>ジョウキン</t>
    </rPh>
    <rPh sb="4" eb="7">
      <t>ヒジョウキン</t>
    </rPh>
    <phoneticPr fontId="3"/>
  </si>
  <si>
    <t>保育士資格
有/無</t>
    <rPh sb="0" eb="5">
      <t>ホイクシシカク</t>
    </rPh>
    <rPh sb="6" eb="7">
      <t>アリ</t>
    </rPh>
    <rPh sb="8" eb="9">
      <t>ナシ</t>
    </rPh>
    <phoneticPr fontId="3"/>
  </si>
  <si>
    <t>職種</t>
    <rPh sb="0" eb="2">
      <t>ショクシュ</t>
    </rPh>
    <phoneticPr fontId="3"/>
  </si>
  <si>
    <t>時間
/月
（H)</t>
    <rPh sb="0" eb="2">
      <t>ジカン</t>
    </rPh>
    <rPh sb="4" eb="5">
      <t>ツキ</t>
    </rPh>
    <phoneticPr fontId="3"/>
  </si>
  <si>
    <t>新</t>
    <rPh sb="0" eb="1">
      <t>シン</t>
    </rPh>
    <phoneticPr fontId="3"/>
  </si>
  <si>
    <t>常</t>
    <rPh sb="0" eb="1">
      <t>ジョウ</t>
    </rPh>
    <phoneticPr fontId="3"/>
  </si>
  <si>
    <t>有</t>
    <rPh sb="0" eb="1">
      <t>アリ</t>
    </rPh>
    <phoneticPr fontId="3"/>
  </si>
  <si>
    <t>　</t>
  </si>
  <si>
    <t>変</t>
    <rPh sb="0" eb="1">
      <t>ヘン</t>
    </rPh>
    <phoneticPr fontId="3"/>
  </si>
  <si>
    <t>嘱託医</t>
  </si>
  <si>
    <t>対象職員氏名</t>
    <rPh sb="0" eb="2">
      <t>タイショウ</t>
    </rPh>
    <rPh sb="2" eb="4">
      <t>ショクイン</t>
    </rPh>
    <rPh sb="4" eb="6">
      <t>シメイ</t>
    </rPh>
    <phoneticPr fontId="3"/>
  </si>
  <si>
    <t>病休</t>
    <rPh sb="0" eb="2">
      <t>ビョウキュウ</t>
    </rPh>
    <phoneticPr fontId="3"/>
  </si>
  <si>
    <t>年度限定型保育事業専任</t>
    <phoneticPr fontId="3"/>
  </si>
  <si>
    <t>高齢者等活躍促進</t>
    <phoneticPr fontId="3"/>
  </si>
  <si>
    <t>多様な他者との関わりの機会の創出事業専任</t>
    <rPh sb="0" eb="2">
      <t>タヨウ</t>
    </rPh>
    <rPh sb="3" eb="5">
      <t>タシャ</t>
    </rPh>
    <rPh sb="7" eb="8">
      <t>カカ</t>
    </rPh>
    <rPh sb="11" eb="13">
      <t>キカイ</t>
    </rPh>
    <rPh sb="14" eb="16">
      <t>ソウシュツ</t>
    </rPh>
    <rPh sb="16" eb="18">
      <t>ジギョウ</t>
    </rPh>
    <rPh sb="18" eb="20">
      <t>センニン</t>
    </rPh>
    <phoneticPr fontId="3"/>
  </si>
  <si>
    <t>産休</t>
    <rPh sb="0" eb="2">
      <t>サンキュウ</t>
    </rPh>
    <phoneticPr fontId="3"/>
  </si>
  <si>
    <t>育休</t>
    <rPh sb="0" eb="2">
      <t>イクキュウ</t>
    </rPh>
    <phoneticPr fontId="3"/>
  </si>
  <si>
    <t>専任
/
兼任</t>
    <rPh sb="0" eb="2">
      <t>センニン</t>
    </rPh>
    <rPh sb="5" eb="7">
      <t>ケンニン</t>
    </rPh>
    <phoneticPr fontId="3"/>
  </si>
  <si>
    <t>該当者
資格証</t>
    <rPh sb="4" eb="7">
      <t>シカクショウ</t>
    </rPh>
    <phoneticPr fontId="3"/>
  </si>
  <si>
    <t>雇用
契約書</t>
    <rPh sb="0" eb="2">
      <t>コヨウ</t>
    </rPh>
    <rPh sb="3" eb="6">
      <t>ケイヤクショ</t>
    </rPh>
    <phoneticPr fontId="3"/>
  </si>
  <si>
    <t>施設長</t>
    <rPh sb="0" eb="3">
      <t>シセツチョウ</t>
    </rPh>
    <phoneticPr fontId="4"/>
  </si>
  <si>
    <t>調理員</t>
  </si>
  <si>
    <t>（管理）栄養士</t>
  </si>
  <si>
    <t>事務</t>
  </si>
  <si>
    <t>その他(備考へ)</t>
    <rPh sb="4" eb="6">
      <t>ビコウ</t>
    </rPh>
    <phoneticPr fontId="3"/>
  </si>
  <si>
    <t>△</t>
    <phoneticPr fontId="3"/>
  </si>
  <si>
    <t>調理員</t>
    <rPh sb="0" eb="3">
      <t>チョウリイン</t>
    </rPh>
    <phoneticPr fontId="3"/>
  </si>
  <si>
    <t>職員充当表</t>
    <rPh sb="0" eb="2">
      <t>ショクイン</t>
    </rPh>
    <rPh sb="2" eb="5">
      <t>ジュウトウヒョウ</t>
    </rPh>
    <phoneticPr fontId="3"/>
  </si>
  <si>
    <t>必要人数</t>
    <rPh sb="0" eb="2">
      <t>ヒツヨウ</t>
    </rPh>
    <rPh sb="2" eb="3">
      <t>ニン</t>
    </rPh>
    <rPh sb="3" eb="4">
      <t>スウ</t>
    </rPh>
    <phoneticPr fontId="3"/>
  </si>
  <si>
    <t>常勤換算値</t>
    <rPh sb="0" eb="2">
      <t>ジョウキン</t>
    </rPh>
    <rPh sb="2" eb="4">
      <t>カンサン</t>
    </rPh>
    <rPh sb="4" eb="5">
      <t>チ</t>
    </rPh>
    <phoneticPr fontId="3"/>
  </si>
  <si>
    <t>該当</t>
    <rPh sb="0" eb="2">
      <t>ガイトウ</t>
    </rPh>
    <phoneticPr fontId="3"/>
  </si>
  <si>
    <t>施設名称：</t>
    <rPh sb="0" eb="4">
      <t>シセツメイショウ</t>
    </rPh>
    <phoneticPr fontId="3"/>
  </si>
  <si>
    <t>市内在住児童数</t>
    <rPh sb="1" eb="2">
      <t>ナイ</t>
    </rPh>
    <phoneticPr fontId="3"/>
  </si>
  <si>
    <t>市外在住児童数</t>
    <phoneticPr fontId="3"/>
  </si>
  <si>
    <t>定員９０人以下の場合　１人</t>
    <rPh sb="0" eb="2">
      <t>テイイン</t>
    </rPh>
    <rPh sb="4" eb="5">
      <t>ニン</t>
    </rPh>
    <rPh sb="5" eb="7">
      <t>イカ</t>
    </rPh>
    <rPh sb="8" eb="10">
      <t>バアイ</t>
    </rPh>
    <rPh sb="12" eb="13">
      <t>ニン</t>
    </rPh>
    <phoneticPr fontId="3"/>
  </si>
  <si>
    <t>専任</t>
    <rPh sb="0" eb="2">
      <t>センニン</t>
    </rPh>
    <phoneticPr fontId="3"/>
  </si>
  <si>
    <t>兼任</t>
    <rPh sb="0" eb="2">
      <t>ケンニン</t>
    </rPh>
    <phoneticPr fontId="3"/>
  </si>
  <si>
    <t>一時預かり事業専任</t>
    <rPh sb="0" eb="3">
      <t>イチジアズ</t>
    </rPh>
    <phoneticPr fontId="3"/>
  </si>
  <si>
    <t>その他（備考に記載）</t>
    <rPh sb="2" eb="3">
      <t>タ</t>
    </rPh>
    <rPh sb="4" eb="6">
      <t>ビコウ</t>
    </rPh>
    <rPh sb="7" eb="9">
      <t>キサイ</t>
    </rPh>
    <phoneticPr fontId="3"/>
  </si>
  <si>
    <t>非表示</t>
    <rPh sb="0" eb="3">
      <t>ヒヒョウジ</t>
    </rPh>
    <phoneticPr fontId="3"/>
  </si>
  <si>
    <t>集計用</t>
    <rPh sb="0" eb="3">
      <t>シュウケイヨウ</t>
    </rPh>
    <phoneticPr fontId="3"/>
  </si>
  <si>
    <t>標</t>
    <rPh sb="0" eb="1">
      <t>ヒョウ</t>
    </rPh>
    <phoneticPr fontId="3"/>
  </si>
  <si>
    <t>短</t>
    <rPh sb="0" eb="1">
      <t>タン</t>
    </rPh>
    <phoneticPr fontId="3"/>
  </si>
  <si>
    <t>保育従事者</t>
    <rPh sb="4" eb="5">
      <t>シャ</t>
    </rPh>
    <phoneticPr fontId="3"/>
  </si>
  <si>
    <t>変</t>
  </si>
  <si>
    <t>府中市宮西町2-24</t>
    <rPh sb="0" eb="3">
      <t>フチュウシ</t>
    </rPh>
    <rPh sb="3" eb="5">
      <t>ミヤニシ</t>
    </rPh>
    <rPh sb="5" eb="6">
      <t>チョウ</t>
    </rPh>
    <phoneticPr fontId="3"/>
  </si>
  <si>
    <t>施設長</t>
  </si>
  <si>
    <t>零歳児</t>
  </si>
  <si>
    <t>１歳児</t>
  </si>
  <si>
    <t>２歳児</t>
  </si>
  <si>
    <t>３歳児</t>
  </si>
  <si>
    <t>４歳児</t>
  </si>
  <si>
    <t>５歳児</t>
  </si>
  <si>
    <t>計</t>
  </si>
  <si>
    <t>一時保育児童数（登録数）</t>
  </si>
  <si>
    <t>　注　一時保育児童数については，市内に住所を有する乳幼児の登録数を記入すること。</t>
    <rPh sb="1" eb="2">
      <t>チュウ</t>
    </rPh>
    <rPh sb="3" eb="5">
      <t>イチジ</t>
    </rPh>
    <rPh sb="5" eb="7">
      <t>ホイク</t>
    </rPh>
    <rPh sb="7" eb="9">
      <t>ジドウ</t>
    </rPh>
    <rPh sb="9" eb="10">
      <t>スウ</t>
    </rPh>
    <rPh sb="16" eb="18">
      <t>シナイ</t>
    </rPh>
    <rPh sb="19" eb="21">
      <t>ジュウショ</t>
    </rPh>
    <rPh sb="22" eb="23">
      <t>ユウ</t>
    </rPh>
    <rPh sb="25" eb="28">
      <t>ニュウヨウジ</t>
    </rPh>
    <rPh sb="29" eb="32">
      <t>トウロクスウ</t>
    </rPh>
    <rPh sb="33" eb="35">
      <t>キニュウ</t>
    </rPh>
    <phoneticPr fontId="3"/>
  </si>
  <si>
    <t>4/15住所変更</t>
    <rPh sb="4" eb="6">
      <t>ジュウショ</t>
    </rPh>
    <rPh sb="6" eb="8">
      <t>ヘンコウ</t>
    </rPh>
    <phoneticPr fontId="3"/>
  </si>
  <si>
    <t>認証基準に基づく算定結果</t>
    <rPh sb="0" eb="2">
      <t>ニンショウ</t>
    </rPh>
    <rPh sb="2" eb="4">
      <t>キジュン</t>
    </rPh>
    <rPh sb="5" eb="6">
      <t>モト</t>
    </rPh>
    <rPh sb="8" eb="10">
      <t>サンテイ</t>
    </rPh>
    <rPh sb="10" eb="12">
      <t>ケッカ</t>
    </rPh>
    <phoneticPr fontId="3"/>
  </si>
  <si>
    <t>現状</t>
    <rPh sb="0" eb="2">
      <t>ゲンジョウ</t>
    </rPh>
    <phoneticPr fontId="3"/>
  </si>
  <si>
    <t>乳児室・ほふく室</t>
    <rPh sb="0" eb="2">
      <t>ニュウジ</t>
    </rPh>
    <rPh sb="2" eb="3">
      <t>シツ</t>
    </rPh>
    <rPh sb="7" eb="8">
      <t>シツ</t>
    </rPh>
    <phoneticPr fontId="3"/>
  </si>
  <si>
    <t>㎡</t>
    <phoneticPr fontId="3"/>
  </si>
  <si>
    <t>保育室・遊戯室</t>
    <rPh sb="0" eb="3">
      <t>ホイクシツ</t>
    </rPh>
    <rPh sb="4" eb="7">
      <t>ユウギシツ</t>
    </rPh>
    <phoneticPr fontId="3"/>
  </si>
  <si>
    <t>注</t>
    <rPh sb="0" eb="1">
      <t>チュウ</t>
    </rPh>
    <phoneticPr fontId="3"/>
  </si>
  <si>
    <t>）人＝</t>
    <rPh sb="1" eb="2">
      <t>ニン</t>
    </rPh>
    <phoneticPr fontId="3"/>
  </si>
  <si>
    <t>1.98㎡×２歳以上児（</t>
    <rPh sb="8" eb="10">
      <t>イジョウ</t>
    </rPh>
    <rPh sb="10" eb="11">
      <t>ジ</t>
    </rPh>
    <phoneticPr fontId="3"/>
  </si>
  <si>
    <t>3.3㎡×２歳以上児（</t>
    <rPh sb="7" eb="9">
      <t>イジョウ</t>
    </rPh>
    <rPh sb="9" eb="10">
      <t>ジ</t>
    </rPh>
    <phoneticPr fontId="3"/>
  </si>
  <si>
    <t>基準
チェック</t>
    <rPh sb="0" eb="2">
      <t>キジュン</t>
    </rPh>
    <phoneticPr fontId="3"/>
  </si>
  <si>
    <t>屋外遊戯場（Ａ型のみ）</t>
    <rPh sb="0" eb="2">
      <t>オクガイ</t>
    </rPh>
    <rPh sb="2" eb="4">
      <t>ユウギ</t>
    </rPh>
    <rPh sb="4" eb="5">
      <t>ジョウ</t>
    </rPh>
    <rPh sb="7" eb="8">
      <t>ガタ</t>
    </rPh>
    <phoneticPr fontId="3"/>
  </si>
  <si>
    <t>屋外遊戯場については，認証保育所Ａ型のみ記入すること。</t>
    <phoneticPr fontId="3"/>
  </si>
  <si>
    <t>１・２歳児</t>
    <rPh sb="3" eb="5">
      <t>サイジ</t>
    </rPh>
    <phoneticPr fontId="3"/>
  </si>
  <si>
    <t>施設機能強化推進費加算</t>
    <phoneticPr fontId="3"/>
  </si>
  <si>
    <t>20XX/X/X
RX/X/X
RX.X.X
形式で入力</t>
    <rPh sb="23" eb="25">
      <t>ケイシキ</t>
    </rPh>
    <rPh sb="26" eb="28">
      <t>ニュウリョク</t>
    </rPh>
    <phoneticPr fontId="3"/>
  </si>
  <si>
    <t>㎡</t>
  </si>
  <si>
    <t>保育料上限0-2:80,000
3-5:77,000</t>
    <rPh sb="0" eb="3">
      <t>ホイクリョウ</t>
    </rPh>
    <rPh sb="3" eb="5">
      <t>ジョウゲン</t>
    </rPh>
    <phoneticPr fontId="3"/>
  </si>
  <si>
    <t>内容変更届により届出た内容を記載すること。</t>
    <rPh sb="0" eb="5">
      <t>ナイヨウヘンコウトドケ</t>
    </rPh>
    <rPh sb="8" eb="9">
      <t>トド</t>
    </rPh>
    <rPh sb="9" eb="10">
      <t>デ</t>
    </rPh>
    <rPh sb="11" eb="13">
      <t>ナイヨウ</t>
    </rPh>
    <rPh sb="14" eb="16">
      <t>キサイトドケ</t>
    </rPh>
    <phoneticPr fontId="3"/>
  </si>
  <si>
    <t>加算部分を除く運営費（調布市在住児童分）</t>
    <rPh sb="0" eb="2">
      <t>カサン</t>
    </rPh>
    <rPh sb="2" eb="4">
      <t>ブブン</t>
    </rPh>
    <rPh sb="5" eb="6">
      <t>ノゾ</t>
    </rPh>
    <rPh sb="7" eb="10">
      <t>ウンエイヒ</t>
    </rPh>
    <rPh sb="11" eb="14">
      <t>チョウフシ</t>
    </rPh>
    <rPh sb="14" eb="16">
      <t>ザイジュウ</t>
    </rPh>
    <rPh sb="16" eb="18">
      <t>ジドウ</t>
    </rPh>
    <rPh sb="18" eb="19">
      <t>ブン</t>
    </rPh>
    <phoneticPr fontId="3"/>
  </si>
  <si>
    <t>３月のみ加算</t>
    <rPh sb="1" eb="2">
      <t>ガツ</t>
    </rPh>
    <rPh sb="4" eb="6">
      <t>カサン</t>
    </rPh>
    <phoneticPr fontId="3"/>
  </si>
  <si>
    <t>定　員</t>
    <rPh sb="0" eb="1">
      <t>テイ</t>
    </rPh>
    <rPh sb="2" eb="3">
      <t>イン</t>
    </rPh>
    <phoneticPr fontId="3"/>
  </si>
  <si>
    <r>
      <t>【運営費算定対象外の職員</t>
    </r>
    <r>
      <rPr>
        <sz val="12"/>
        <rFont val="ＭＳ 明朝"/>
        <family val="1"/>
        <charset val="128"/>
      </rPr>
      <t>】</t>
    </r>
    <rPh sb="1" eb="4">
      <t>ウンエイヒ</t>
    </rPh>
    <rPh sb="4" eb="6">
      <t>サンテイ</t>
    </rPh>
    <rPh sb="6" eb="8">
      <t>タイショウ</t>
    </rPh>
    <rPh sb="8" eb="9">
      <t>ガイ</t>
    </rPh>
    <rPh sb="10" eb="12">
      <t>ショクイン</t>
    </rPh>
    <phoneticPr fontId="3"/>
  </si>
  <si>
    <t>０　歳　児</t>
  </si>
  <si>
    <t>１　歳　児</t>
  </si>
  <si>
    <t>２　歳　児</t>
  </si>
  <si>
    <t>３　歳　児</t>
  </si>
  <si>
    <t>４　歳　児</t>
  </si>
  <si>
    <t>５　歳　児</t>
  </si>
  <si>
    <t>入所児童計（管外）</t>
    <rPh sb="6" eb="8">
      <t>カンガイ</t>
    </rPh>
    <phoneticPr fontId="3"/>
  </si>
  <si>
    <t>一時預かり事業/年度限定型保育事業専任/多様な他者との関わりの機会の創出事業専任</t>
    <phoneticPr fontId="3"/>
  </si>
  <si>
    <r>
      <rPr>
        <b/>
        <sz val="11"/>
        <rFont val="ＭＳ 明朝"/>
        <family val="1"/>
        <charset val="128"/>
      </rPr>
      <t>【調布市内保育所のみ】</t>
    </r>
    <r>
      <rPr>
        <sz val="11"/>
        <rFont val="ＭＳ 明朝"/>
        <family val="1"/>
        <charset val="128"/>
      </rPr>
      <t>保育室等の状況</t>
    </r>
    <rPh sb="11" eb="14">
      <t>ホイクシツ</t>
    </rPh>
    <rPh sb="14" eb="15">
      <t>トウ</t>
    </rPh>
    <rPh sb="16" eb="18">
      <t>ジョウキョウ</t>
    </rPh>
    <phoneticPr fontId="3"/>
  </si>
  <si>
    <t>施設類型:</t>
    <phoneticPr fontId="3"/>
  </si>
  <si>
    <t>非常勤
無資格
(時間)</t>
    <rPh sb="0" eb="3">
      <t>ヒジョウキン</t>
    </rPh>
    <rPh sb="4" eb="7">
      <t>ムシカク</t>
    </rPh>
    <rPh sb="9" eb="11">
      <t>ジカン</t>
    </rPh>
    <phoneticPr fontId="3"/>
  </si>
  <si>
    <t>非常勤
有資格
(時間)</t>
    <rPh sb="0" eb="3">
      <t>ヒジョウキン</t>
    </rPh>
    <rPh sb="4" eb="5">
      <t>ユウ</t>
    </rPh>
    <rPh sb="5" eb="7">
      <t>シカク</t>
    </rPh>
    <rPh sb="9" eb="11">
      <t>ジカン</t>
    </rPh>
    <phoneticPr fontId="3"/>
  </si>
  <si>
    <t>常勤
無資格
(人数)</t>
    <rPh sb="0" eb="2">
      <t>ジョウキン</t>
    </rPh>
    <rPh sb="3" eb="6">
      <t>ムシカク</t>
    </rPh>
    <rPh sb="8" eb="10">
      <t>ニンズウ</t>
    </rPh>
    <phoneticPr fontId="3"/>
  </si>
  <si>
    <t>常勤
有資格
(人数)</t>
    <rPh sb="0" eb="2">
      <t>ジョウキン</t>
    </rPh>
    <rPh sb="3" eb="4">
      <t>ユウ</t>
    </rPh>
    <phoneticPr fontId="3"/>
  </si>
  <si>
    <t>職員配置上の充当可能人数(1人未満切捨)</t>
    <rPh sb="0" eb="2">
      <t>ショクイン</t>
    </rPh>
    <rPh sb="2" eb="4">
      <t>ハイチ</t>
    </rPh>
    <rPh sb="4" eb="5">
      <t>ジョウ</t>
    </rPh>
    <rPh sb="6" eb="8">
      <t>ジュウトウ</t>
    </rPh>
    <rPh sb="8" eb="10">
      <t>カノウ</t>
    </rPh>
    <rPh sb="10" eb="12">
      <t>ニンズウ</t>
    </rPh>
    <rPh sb="14" eb="15">
      <t>ニン</t>
    </rPh>
    <rPh sb="15" eb="17">
      <t>ミマン</t>
    </rPh>
    <rPh sb="17" eb="18">
      <t>キリ</t>
    </rPh>
    <rPh sb="18" eb="19">
      <t>シャ</t>
    </rPh>
    <phoneticPr fontId="3"/>
  </si>
  <si>
    <t>定員４０人以下：１人
定員４１以上：２人</t>
    <rPh sb="0" eb="2">
      <t>テイイン</t>
    </rPh>
    <rPh sb="4" eb="5">
      <t>ニン</t>
    </rPh>
    <rPh sb="5" eb="7">
      <t>イカ</t>
    </rPh>
    <rPh sb="9" eb="10">
      <t>ニン</t>
    </rPh>
    <rPh sb="11" eb="13">
      <t>テイイン</t>
    </rPh>
    <rPh sb="15" eb="17">
      <t>イジョウ</t>
    </rPh>
    <rPh sb="19" eb="20">
      <t>ニン</t>
    </rPh>
    <phoneticPr fontId="3"/>
  </si>
  <si>
    <t>充当対象者</t>
    <rPh sb="0" eb="2">
      <t>ジュウトウ</t>
    </rPh>
    <rPh sb="2" eb="5">
      <t>タイショウシャ</t>
    </rPh>
    <phoneticPr fontId="3"/>
  </si>
  <si>
    <t>必要保育
従事職員
(在籍数)</t>
    <rPh sb="2" eb="4">
      <t>ホイク</t>
    </rPh>
    <rPh sb="5" eb="7">
      <t>ジュウジ</t>
    </rPh>
    <rPh sb="7" eb="9">
      <t>ショクイン</t>
    </rPh>
    <rPh sb="11" eb="14">
      <t>ザイセキスウ</t>
    </rPh>
    <phoneticPr fontId="3"/>
  </si>
  <si>
    <t>必要保育
従事職員(定員)</t>
    <rPh sb="10" eb="12">
      <t>テイイン</t>
    </rPh>
    <phoneticPr fontId="3"/>
  </si>
  <si>
    <t>在籍数換算の職員配置のみ〇の場合，定員数換算での職員配置をする体制を整えているか等を満たすか確認</t>
  </si>
  <si>
    <t>必要常勤有資格者数(総所要保育従事職員の６割以上)</t>
    <rPh sb="10" eb="11">
      <t>ソウ</t>
    </rPh>
    <rPh sb="11" eb="13">
      <t>ショヨウ</t>
    </rPh>
    <rPh sb="13" eb="15">
      <t>ホイク</t>
    </rPh>
    <rPh sb="15" eb="17">
      <t>ジュウジ</t>
    </rPh>
    <rPh sb="17" eb="19">
      <t>ショクイン</t>
    </rPh>
    <phoneticPr fontId="3"/>
  </si>
  <si>
    <r>
      <t>必要保育従事職員数</t>
    </r>
    <r>
      <rPr>
        <sz val="8"/>
        <rFont val="ＭＳ 明朝"/>
        <family val="1"/>
        <charset val="128"/>
      </rPr>
      <t>(定員換算又は在籍数換算のどちらか多い方)</t>
    </r>
    <r>
      <rPr>
        <sz val="10"/>
        <rFont val="ＭＳ 明朝"/>
        <family val="1"/>
        <charset val="128"/>
      </rPr>
      <t>の配置可否</t>
    </r>
    <rPh sb="0" eb="2">
      <t>ヒツヨウ</t>
    </rPh>
    <rPh sb="2" eb="4">
      <t>ホイク</t>
    </rPh>
    <rPh sb="4" eb="6">
      <t>ジュウジ</t>
    </rPh>
    <rPh sb="6" eb="8">
      <t>ショクイン</t>
    </rPh>
    <rPh sb="8" eb="9">
      <t>スウ</t>
    </rPh>
    <rPh sb="10" eb="12">
      <t>テイイン</t>
    </rPh>
    <rPh sb="12" eb="14">
      <t>カンサン</t>
    </rPh>
    <rPh sb="14" eb="15">
      <t>マタ</t>
    </rPh>
    <rPh sb="16" eb="18">
      <t>ザイセキ</t>
    </rPh>
    <rPh sb="18" eb="19">
      <t>スウ</t>
    </rPh>
    <rPh sb="19" eb="21">
      <t>カンサン</t>
    </rPh>
    <rPh sb="26" eb="27">
      <t>オオ</t>
    </rPh>
    <rPh sb="28" eb="29">
      <t>ホウ</t>
    </rPh>
    <rPh sb="31" eb="33">
      <t>ハイチ</t>
    </rPh>
    <rPh sb="33" eb="35">
      <t>カヒショクインハイチ</t>
    </rPh>
    <phoneticPr fontId="3"/>
  </si>
  <si>
    <t>在籍数換算
での配置可否</t>
    <rPh sb="0" eb="3">
      <t>ザイセキスウ</t>
    </rPh>
    <rPh sb="3" eb="5">
      <t>カンサン</t>
    </rPh>
    <rPh sb="8" eb="10">
      <t>ハイチ</t>
    </rPh>
    <rPh sb="10" eb="12">
      <t>カヒ</t>
    </rPh>
    <phoneticPr fontId="3"/>
  </si>
  <si>
    <t>〇の場合　⇒</t>
    <rPh sb="2" eb="4">
      <t>バアイ</t>
    </rPh>
    <phoneticPr fontId="3"/>
  </si>
  <si>
    <t>×の場合</t>
    <rPh sb="2" eb="4">
      <t>バアイ</t>
    </rPh>
    <phoneticPr fontId="3"/>
  </si>
  <si>
    <t>⇒</t>
    <phoneticPr fontId="3"/>
  </si>
  <si>
    <t>〇の場合</t>
    <rPh sb="2" eb="4">
      <t>バアイ</t>
    </rPh>
    <phoneticPr fontId="3"/>
  </si>
  <si>
    <t>△の場合は，面積基準の弾力化の基準を満たすか確認すること</t>
    <rPh sb="2" eb="4">
      <t>バアイ</t>
    </rPh>
    <rPh sb="6" eb="10">
      <t>メンセキキジュン</t>
    </rPh>
    <rPh sb="11" eb="14">
      <t>ダンリョクカ</t>
    </rPh>
    <rPh sb="15" eb="17">
      <t>キジュン</t>
    </rPh>
    <rPh sb="18" eb="19">
      <t>ミ</t>
    </rPh>
    <rPh sb="22" eb="24">
      <t>カクニン</t>
    </rPh>
    <phoneticPr fontId="3"/>
  </si>
  <si>
    <t>標:月120h～
短:月48h～
  120h未満</t>
    <phoneticPr fontId="3"/>
  </si>
  <si>
    <t>自動
計算</t>
    <rPh sb="0" eb="2">
      <t>ジドウ</t>
    </rPh>
    <rPh sb="3" eb="5">
      <t>ケイサン</t>
    </rPh>
    <phoneticPr fontId="3"/>
  </si>
  <si>
    <t>フリガナ</t>
    <phoneticPr fontId="3"/>
  </si>
  <si>
    <t>チョウフ　キタロウ</t>
    <phoneticPr fontId="3"/>
  </si>
  <si>
    <r>
      <t xml:space="preserve">住所
</t>
    </r>
    <r>
      <rPr>
        <sz val="8"/>
        <rFont val="ＭＳ 明朝"/>
        <family val="1"/>
        <charset val="128"/>
      </rPr>
      <t>※調布市では把握
できないため</t>
    </r>
    <rPh sb="0" eb="2">
      <t>ジュウショ</t>
    </rPh>
    <rPh sb="4" eb="7">
      <t>チョウフシ</t>
    </rPh>
    <rPh sb="9" eb="11">
      <t>ハアク</t>
    </rPh>
    <phoneticPr fontId="3"/>
  </si>
  <si>
    <t>チョウフ　ハナコ</t>
    <phoneticPr fontId="3"/>
  </si>
  <si>
    <t>保育士１人当たり
児童数</t>
    <phoneticPr fontId="3"/>
  </si>
  <si>
    <t>チーム保育推進加算</t>
    <phoneticPr fontId="3"/>
  </si>
  <si>
    <t>〇</t>
  </si>
  <si>
    <t>〇</t>
    <phoneticPr fontId="3"/>
  </si>
  <si>
    <t>判定</t>
    <rPh sb="0" eb="2">
      <t>ハンテイ</t>
    </rPh>
    <phoneticPr fontId="3"/>
  </si>
  <si>
    <t>看護師･保健師･助産師</t>
    <rPh sb="4" eb="7">
      <t>ホケンシ</t>
    </rPh>
    <rPh sb="8" eb="11">
      <t>ジョサンシ</t>
    </rPh>
    <phoneticPr fontId="3"/>
  </si>
  <si>
    <t>円</t>
    <phoneticPr fontId="3"/>
  </si>
  <si>
    <t>備考
例：補助対象外児童　など</t>
    <rPh sb="0" eb="2">
      <t>ビコウ</t>
    </rPh>
    <rPh sb="3" eb="4">
      <t>レイ</t>
    </rPh>
    <rPh sb="5" eb="10">
      <t>ホジョタイショウガイ</t>
    </rPh>
    <rPh sb="10" eb="12">
      <t>ジドウ</t>
    </rPh>
    <phoneticPr fontId="3"/>
  </si>
  <si>
    <t>その他</t>
    <rPh sb="2" eb="3">
      <t>タ</t>
    </rPh>
    <phoneticPr fontId="3"/>
  </si>
  <si>
    <t>認定人数</t>
    <rPh sb="0" eb="2">
      <t>ニンテイ</t>
    </rPh>
    <rPh sb="2" eb="4">
      <t>ニンズウ</t>
    </rPh>
    <phoneticPr fontId="3"/>
  </si>
  <si>
    <r>
      <rPr>
        <b/>
        <sz val="11"/>
        <rFont val="ＭＳ 明朝"/>
        <family val="1"/>
        <charset val="128"/>
      </rPr>
      <t>【調布市内保育所のみ】</t>
    </r>
    <r>
      <rPr>
        <sz val="11"/>
        <rFont val="ＭＳ 明朝"/>
        <family val="1"/>
        <charset val="128"/>
      </rPr>
      <t>補助対象外児童</t>
    </r>
    <r>
      <rPr>
        <b/>
        <sz val="11"/>
        <rFont val="ＭＳ 明朝"/>
        <family val="1"/>
        <charset val="128"/>
      </rPr>
      <t>（月極契約を除く）</t>
    </r>
    <rPh sb="1" eb="3">
      <t>チョウフ</t>
    </rPh>
    <rPh sb="11" eb="13">
      <t>ホジョ</t>
    </rPh>
    <rPh sb="13" eb="16">
      <t>タイショウガイ</t>
    </rPh>
    <rPh sb="16" eb="18">
      <t>ジドウ</t>
    </rPh>
    <rPh sb="19" eb="23">
      <t>ツキギメケイヤク</t>
    </rPh>
    <rPh sb="24" eb="25">
      <t>ノゾ</t>
    </rPh>
    <phoneticPr fontId="3"/>
  </si>
  <si>
    <r>
      <rPr>
        <b/>
        <sz val="11"/>
        <rFont val="ＭＳ 明朝"/>
        <family val="1"/>
        <charset val="128"/>
      </rPr>
      <t>【調布市内保育所のみ】</t>
    </r>
    <r>
      <rPr>
        <sz val="11"/>
        <rFont val="ＭＳ 明朝"/>
        <family val="1"/>
        <charset val="128"/>
      </rPr>
      <t>調布市外在住児童・</t>
    </r>
    <r>
      <rPr>
        <b/>
        <sz val="11"/>
        <rFont val="ＭＳ 明朝"/>
        <family val="1"/>
        <charset val="128"/>
      </rPr>
      <t>補助対象外の月極契約児童</t>
    </r>
    <rPh sb="8" eb="10">
      <t>チョウフ</t>
    </rPh>
    <rPh sb="10" eb="12">
      <t>シガイ</t>
    </rPh>
    <rPh sb="12" eb="14">
      <t>ザイジュウ</t>
    </rPh>
    <rPh sb="14" eb="16">
      <t>ジドウ</t>
    </rPh>
    <rPh sb="20" eb="25">
      <t>ホジョタイショウガイ</t>
    </rPh>
    <rPh sb="26" eb="28">
      <t>ツキギメ</t>
    </rPh>
    <rPh sb="28" eb="30">
      <t>ケイヤク</t>
    </rPh>
    <rPh sb="30" eb="32">
      <t>ジドウ</t>
    </rPh>
    <phoneticPr fontId="3"/>
  </si>
  <si>
    <t>療育支援加算(認定人数)</t>
    <rPh sb="7" eb="9">
      <t>ニンテイ</t>
    </rPh>
    <rPh sb="9" eb="11">
      <t>ニンズウ</t>
    </rPh>
    <phoneticPr fontId="3"/>
  </si>
  <si>
    <t>合計
児童数</t>
    <rPh sb="0" eb="2">
      <t>ゴウケイ</t>
    </rPh>
    <rPh sb="3" eb="5">
      <t>ジドウ</t>
    </rPh>
    <rPh sb="5" eb="6">
      <t>スウ</t>
    </rPh>
    <phoneticPr fontId="3"/>
  </si>
  <si>
    <t>精算分(c)</t>
    <rPh sb="0" eb="2">
      <t>セイサン</t>
    </rPh>
    <rPh sb="2" eb="3">
      <t>ブン</t>
    </rPh>
    <phoneticPr fontId="3"/>
  </si>
  <si>
    <t>(a+b+c)</t>
    <phoneticPr fontId="3"/>
  </si>
  <si>
    <t>調布市内在住児童</t>
    <rPh sb="0" eb="4">
      <t>チョウフシナイ</t>
    </rPh>
    <rPh sb="4" eb="6">
      <t>ザイジュウ</t>
    </rPh>
    <rPh sb="6" eb="8">
      <t>ジドウ</t>
    </rPh>
    <phoneticPr fontId="3"/>
  </si>
  <si>
    <t>Ａ型</t>
  </si>
  <si>
    <t>(管理)栄養士</t>
    <rPh sb="1" eb="3">
      <t>カンリ</t>
    </rPh>
    <rPh sb="4" eb="7">
      <t>エイヨウシ</t>
    </rPh>
    <phoneticPr fontId="3"/>
  </si>
  <si>
    <t>調理員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</si>
</sst>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歳児&quot;"/>
    <numFmt numFmtId="177" formatCode="0.0_ "/>
    <numFmt numFmtId="178" formatCode="0&quot;歳&quot;&quot;児&quot;"/>
    <numFmt numFmtId="179" formatCode="0.0\ &quot;㎡×零歳児(&quot;"/>
    <numFmt numFmtId="180" formatCode="0.0\ &quot;㎡×１歳児(&quot;"/>
    <numFmt numFmtId="181" formatCode="#,##0_ "/>
    <numFmt numFmtId="182" formatCode="#,##0_);[Red]\(#,##0\)"/>
    <numFmt numFmtId="183" formatCode="#,##0_ ;[Red]\-#,##0\ "/>
  </numFmts>
  <fonts count="28">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b/>
      <sz val="14"/>
      <color indexed="81"/>
      <name val="ＭＳ Ｐゴシック"/>
      <family val="3"/>
      <charset val="128"/>
    </font>
    <font>
      <sz val="9"/>
      <name val="ＭＳ 明朝"/>
      <family val="1"/>
      <charset val="128"/>
    </font>
    <font>
      <sz val="10"/>
      <name val="ＭＳ 明朝"/>
      <family val="1"/>
      <charset val="128"/>
    </font>
    <font>
      <sz val="8"/>
      <name val="ＭＳ 明朝"/>
      <family val="1"/>
      <charset val="128"/>
    </font>
    <font>
      <sz val="6"/>
      <name val="ＭＳ 明朝"/>
      <family val="1"/>
      <charset val="128"/>
    </font>
    <font>
      <sz val="10"/>
      <name val="ＭＳ ゴシック"/>
      <family val="3"/>
      <charset val="128"/>
    </font>
    <font>
      <sz val="10.5"/>
      <name val="ＭＳ 明朝"/>
      <family val="1"/>
      <charset val="128"/>
    </font>
    <font>
      <sz val="10"/>
      <name val="ＭＳ Ｐ明朝"/>
      <family val="1"/>
      <charset val="128"/>
    </font>
    <font>
      <b/>
      <sz val="9"/>
      <color indexed="81"/>
      <name val="MS P ゴシック"/>
      <family val="3"/>
      <charset val="128"/>
    </font>
    <font>
      <u/>
      <sz val="11"/>
      <name val="ＭＳ 明朝"/>
      <family val="1"/>
      <charset val="128"/>
    </font>
    <font>
      <u/>
      <sz val="14"/>
      <name val="ＭＳ 明朝"/>
      <family val="1"/>
      <charset val="128"/>
    </font>
    <font>
      <b/>
      <sz val="12"/>
      <name val="ＭＳ 明朝"/>
      <family val="1"/>
      <charset val="128"/>
    </font>
    <font>
      <b/>
      <u/>
      <sz val="12"/>
      <name val="ＭＳ 明朝"/>
      <family val="1"/>
      <charset val="128"/>
    </font>
    <font>
      <u/>
      <sz val="12"/>
      <name val="ＭＳ 明朝"/>
      <family val="1"/>
      <charset val="128"/>
    </font>
    <font>
      <b/>
      <sz val="11"/>
      <name val="ＭＳ 明朝"/>
      <family val="1"/>
      <charset val="128"/>
    </font>
    <font>
      <b/>
      <sz val="10"/>
      <name val="ＭＳ 明朝"/>
      <family val="1"/>
      <charset val="128"/>
    </font>
    <font>
      <sz val="9"/>
      <color indexed="81"/>
      <name val="MS P ゴシック"/>
      <family val="3"/>
      <charset val="128"/>
    </font>
    <font>
      <sz val="11"/>
      <color theme="1"/>
      <name val="游ゴシック"/>
      <family val="3"/>
      <charset val="128"/>
      <scheme val="minor"/>
    </font>
    <font>
      <sz val="11"/>
      <color theme="1"/>
      <name val="ＭＳ 明朝"/>
      <family val="1"/>
      <charset val="128"/>
    </font>
    <font>
      <sz val="11"/>
      <color rgb="FFFF0000"/>
      <name val="ＭＳ 明朝"/>
      <family val="1"/>
      <charset val="128"/>
    </font>
    <font>
      <sz val="10"/>
      <color theme="4" tint="-0.249977111117893"/>
      <name val="ＭＳ 明朝"/>
      <family val="1"/>
      <charset val="128"/>
    </font>
    <font>
      <sz val="11"/>
      <color theme="4" tint="-0.249977111117893"/>
      <name val="ＭＳ 明朝"/>
      <family val="1"/>
      <charset val="128"/>
    </font>
    <font>
      <b/>
      <sz val="12"/>
      <color rgb="FFFF0000"/>
      <name val="ＭＳ 明朝"/>
      <family val="1"/>
      <charset val="128"/>
    </font>
  </fonts>
  <fills count="9">
    <fill>
      <patternFill patternType="none"/>
    </fill>
    <fill>
      <patternFill patternType="gray125"/>
    </fill>
    <fill>
      <patternFill patternType="solid">
        <fgColor indexed="4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CCFFFF"/>
        <bgColor indexed="64"/>
      </patternFill>
    </fill>
  </fills>
  <borders count="9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bottom style="hair">
        <color indexed="64"/>
      </bottom>
      <diagonal/>
    </border>
    <border>
      <left style="thin">
        <color indexed="64"/>
      </left>
      <right/>
      <top style="thin">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diagonalUp="1">
      <left style="medium">
        <color indexed="64"/>
      </left>
      <right style="thin">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Up="1">
      <left/>
      <right style="thin">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double">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double">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hair">
        <color indexed="64"/>
      </left>
      <right/>
      <top style="hair">
        <color indexed="64"/>
      </top>
      <bottom style="double">
        <color indexed="64"/>
      </bottom>
      <diagonal/>
    </border>
    <border>
      <left style="hair">
        <color indexed="64"/>
      </left>
      <right/>
      <top style="double">
        <color indexed="64"/>
      </top>
      <bottom/>
      <diagonal/>
    </border>
    <border>
      <left style="hair">
        <color indexed="64"/>
      </left>
      <right/>
      <top/>
      <bottom/>
      <diagonal/>
    </border>
    <border>
      <left style="hair">
        <color indexed="64"/>
      </left>
      <right/>
      <top/>
      <bottom style="double">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4">
    <xf numFmtId="0" fontId="0" fillId="0" borderId="0"/>
    <xf numFmtId="38" fontId="1" fillId="0" borderId="0" applyFont="0" applyFill="0" applyBorder="0" applyAlignment="0" applyProtection="0">
      <alignment vertical="center"/>
    </xf>
    <xf numFmtId="38" fontId="1" fillId="0" borderId="0" applyFont="0" applyFill="0" applyBorder="0" applyAlignment="0" applyProtection="0"/>
    <xf numFmtId="0" fontId="22" fillId="0" borderId="0">
      <alignment vertical="center"/>
    </xf>
  </cellStyleXfs>
  <cellXfs count="435">
    <xf numFmtId="0" fontId="0" fillId="0" borderId="0" xfId="0"/>
    <xf numFmtId="0" fontId="2" fillId="0" borderId="0" xfId="0" applyFont="1" applyAlignment="1">
      <alignment vertical="center"/>
    </xf>
    <xf numFmtId="38" fontId="2" fillId="0" borderId="0" xfId="2" applyFont="1" applyFill="1" applyBorder="1" applyAlignment="1">
      <alignment horizontal="left" vertical="center"/>
    </xf>
    <xf numFmtId="38" fontId="2" fillId="0" borderId="0" xfId="2" applyFont="1" applyFill="1" applyBorder="1" applyAlignment="1">
      <alignment horizontal="center" vertical="center"/>
    </xf>
    <xf numFmtId="38" fontId="2" fillId="0" borderId="0" xfId="2" applyFont="1" applyFill="1" applyAlignment="1">
      <alignment horizontal="center" vertical="center"/>
    </xf>
    <xf numFmtId="38" fontId="2" fillId="0" borderId="0" xfId="2" applyFont="1" applyFill="1" applyBorder="1" applyAlignment="1">
      <alignment vertical="center"/>
    </xf>
    <xf numFmtId="38" fontId="2" fillId="0" borderId="0" xfId="2" applyFont="1" applyFill="1" applyAlignment="1">
      <alignment horizontal="left" vertical="center"/>
    </xf>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2" xfId="0" applyFont="1" applyBorder="1" applyAlignment="1">
      <alignment horizontal="justify" vertical="center" wrapText="1"/>
    </xf>
    <xf numFmtId="0" fontId="11"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justify" vertical="center" wrapText="1"/>
    </xf>
    <xf numFmtId="3" fontId="11" fillId="0" borderId="4" xfId="0" applyNumberFormat="1" applyFont="1" applyBorder="1" applyAlignment="1">
      <alignment horizontal="right" vertical="center" wrapText="1"/>
    </xf>
    <xf numFmtId="3" fontId="11" fillId="0" borderId="0" xfId="0" applyNumberFormat="1" applyFont="1" applyAlignment="1">
      <alignment horizontal="right" vertical="center" wrapText="1"/>
    </xf>
    <xf numFmtId="0" fontId="11" fillId="0" borderId="5" xfId="0" applyFont="1" applyBorder="1" applyAlignment="1">
      <alignment horizontal="right" vertical="center" wrapText="1"/>
    </xf>
    <xf numFmtId="3" fontId="2" fillId="0" borderId="4" xfId="0" applyNumberFormat="1" applyFont="1" applyBorder="1" applyAlignment="1">
      <alignment horizontal="right" vertical="center" wrapText="1"/>
    </xf>
    <xf numFmtId="0" fontId="11" fillId="0" borderId="4"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3" xfId="0" applyFont="1" applyBorder="1" applyAlignment="1">
      <alignment horizontal="justify" vertical="center" wrapText="1"/>
    </xf>
    <xf numFmtId="0" fontId="11" fillId="0" borderId="0" xfId="0" applyFont="1"/>
    <xf numFmtId="38" fontId="12" fillId="0" borderId="0" xfId="2" applyFont="1" applyFill="1" applyBorder="1" applyAlignment="1">
      <alignment horizontal="left" vertical="center"/>
    </xf>
    <xf numFmtId="38" fontId="12" fillId="0" borderId="0" xfId="2" applyFont="1" applyFill="1" applyBorder="1" applyAlignment="1">
      <alignment horizontal="right" vertical="center"/>
    </xf>
    <xf numFmtId="38" fontId="12" fillId="0" borderId="1" xfId="2" applyFont="1" applyFill="1" applyBorder="1" applyAlignment="1">
      <alignment horizontal="right" vertical="center"/>
    </xf>
    <xf numFmtId="38" fontId="12" fillId="0" borderId="0" xfId="2" applyFont="1" applyFill="1" applyBorder="1" applyAlignment="1">
      <alignment horizontal="center" vertical="center"/>
    </xf>
    <xf numFmtId="38" fontId="7" fillId="0" borderId="0" xfId="2" applyFont="1" applyFill="1" applyBorder="1" applyAlignment="1">
      <alignment horizontal="center" vertical="center"/>
    </xf>
    <xf numFmtId="0" fontId="8" fillId="0" borderId="5" xfId="0" applyFont="1" applyBorder="1" applyAlignment="1">
      <alignment horizontal="right" vertical="center" wrapText="1"/>
    </xf>
    <xf numFmtId="38" fontId="7" fillId="0" borderId="0" xfId="2" applyFont="1" applyFill="1" applyBorder="1" applyAlignment="1">
      <alignment horizontal="left" vertical="center"/>
    </xf>
    <xf numFmtId="0" fontId="11" fillId="0" borderId="5" xfId="0" applyFont="1" applyBorder="1" applyAlignment="1">
      <alignment horizontal="center" vertical="center" wrapText="1"/>
    </xf>
    <xf numFmtId="3" fontId="11" fillId="0" borderId="4" xfId="0" applyNumberFormat="1" applyFont="1" applyBorder="1" applyAlignment="1">
      <alignment horizontal="center" vertical="center" wrapText="1"/>
    </xf>
    <xf numFmtId="0" fontId="11" fillId="0" borderId="0" xfId="0" applyFont="1" applyAlignment="1">
      <alignment horizontal="left" vertical="center"/>
    </xf>
    <xf numFmtId="0" fontId="9" fillId="0" borderId="5" xfId="0" applyFont="1" applyBorder="1" applyAlignment="1">
      <alignment horizontal="center" vertical="center" wrapText="1"/>
    </xf>
    <xf numFmtId="38" fontId="2" fillId="0" borderId="1" xfId="2" applyFont="1" applyFill="1" applyBorder="1" applyAlignment="1">
      <alignment horizontal="center" vertical="center"/>
    </xf>
    <xf numFmtId="0" fontId="2" fillId="3" borderId="0" xfId="0" applyFont="1" applyFill="1" applyAlignment="1" applyProtection="1">
      <alignment horizontal="center" vertical="center" wrapText="1"/>
      <protection locked="0"/>
    </xf>
    <xf numFmtId="0" fontId="0" fillId="4" borderId="7" xfId="0" applyFill="1" applyBorder="1"/>
    <xf numFmtId="0" fontId="2" fillId="0" borderId="0" xfId="0" applyFont="1" applyAlignment="1" applyProtection="1">
      <alignment horizontal="left" vertical="center"/>
    </xf>
    <xf numFmtId="0" fontId="2" fillId="0" borderId="0" xfId="0" applyFont="1" applyAlignment="1" applyProtection="1">
      <alignment vertical="center"/>
    </xf>
    <xf numFmtId="0" fontId="2" fillId="0" borderId="0" xfId="0" applyFont="1" applyAlignment="1" applyProtection="1">
      <alignment horizontal="right" vertical="center"/>
    </xf>
    <xf numFmtId="0" fontId="7" fillId="0" borderId="0" xfId="0" applyFont="1" applyFill="1" applyBorder="1" applyAlignment="1" applyProtection="1">
      <alignment horizontal="left" vertical="top"/>
    </xf>
    <xf numFmtId="0" fontId="7" fillId="0" borderId="0" xfId="0" applyFont="1" applyFill="1" applyBorder="1" applyAlignment="1" applyProtection="1">
      <alignment horizontal="lef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right" vertical="center"/>
    </xf>
    <xf numFmtId="0" fontId="7" fillId="0" borderId="8" xfId="0" applyFont="1" applyFill="1" applyBorder="1" applyAlignment="1" applyProtection="1">
      <alignment horizontal="left" vertical="center"/>
    </xf>
    <xf numFmtId="38" fontId="2" fillId="0" borderId="0" xfId="2" applyFont="1" applyFill="1" applyBorder="1" applyAlignment="1" applyProtection="1">
      <alignment horizontal="right" vertical="center"/>
    </xf>
    <xf numFmtId="0" fontId="2" fillId="0" borderId="0" xfId="0" applyFont="1" applyFill="1" applyAlignment="1" applyProtection="1">
      <alignment vertical="center"/>
    </xf>
    <xf numFmtId="0" fontId="2" fillId="0" borderId="0" xfId="0" applyFont="1" applyFill="1" applyAlignment="1" applyProtection="1">
      <alignment horizontal="left" vertical="center"/>
    </xf>
    <xf numFmtId="49" fontId="2" fillId="0" borderId="0" xfId="0" applyNumberFormat="1" applyFont="1" applyAlignment="1" applyProtection="1">
      <alignment horizontal="right" vertical="center"/>
    </xf>
    <xf numFmtId="0" fontId="2" fillId="0" borderId="0" xfId="0" applyFont="1" applyFill="1" applyAlignment="1" applyProtection="1">
      <alignment horizontal="center" vertical="center" wrapText="1"/>
    </xf>
    <xf numFmtId="0" fontId="2" fillId="0" borderId="0" xfId="0" applyFont="1" applyAlignment="1" applyProtection="1">
      <alignment horizontal="center" vertical="center"/>
    </xf>
    <xf numFmtId="0" fontId="2" fillId="0" borderId="0" xfId="0" applyFont="1" applyAlignment="1" applyProtection="1">
      <alignment vertical="center" wrapText="1"/>
    </xf>
    <xf numFmtId="0" fontId="2" fillId="0" borderId="0" xfId="0" applyFont="1" applyAlignment="1" applyProtection="1">
      <alignment horizontal="left" vertical="center" indent="2"/>
    </xf>
    <xf numFmtId="0" fontId="2" fillId="0" borderId="0" xfId="0" applyFont="1" applyFill="1" applyAlignment="1" applyProtection="1">
      <alignment horizontal="center" vertical="center"/>
    </xf>
    <xf numFmtId="38" fontId="2" fillId="0" borderId="0" xfId="1" applyFont="1" applyFill="1" applyBorder="1" applyAlignment="1" applyProtection="1">
      <alignment horizontal="center" vertical="center"/>
    </xf>
    <xf numFmtId="0" fontId="7" fillId="0" borderId="0" xfId="0" applyFont="1" applyBorder="1" applyAlignment="1" applyProtection="1">
      <alignment horizontal="left" vertical="center"/>
    </xf>
    <xf numFmtId="0" fontId="2" fillId="0" borderId="7" xfId="0" applyFont="1" applyBorder="1" applyAlignment="1" applyProtection="1">
      <alignment horizontal="center" vertical="center"/>
    </xf>
    <xf numFmtId="0" fontId="6" fillId="0" borderId="7" xfId="0" applyFont="1" applyBorder="1" applyAlignment="1" applyProtection="1">
      <alignment horizontal="center" vertical="center"/>
    </xf>
    <xf numFmtId="0" fontId="7" fillId="0" borderId="7"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38" fontId="2" fillId="0" borderId="7" xfId="1" applyFont="1" applyFill="1" applyBorder="1" applyAlignment="1" applyProtection="1">
      <alignment horizontal="center" vertical="center"/>
    </xf>
    <xf numFmtId="0" fontId="7" fillId="0" borderId="0" xfId="0" applyFont="1" applyFill="1" applyBorder="1" applyAlignment="1" applyProtection="1">
      <alignment vertical="top"/>
    </xf>
    <xf numFmtId="38" fontId="2" fillId="0" borderId="0" xfId="1" applyFont="1" applyFill="1" applyBorder="1" applyAlignment="1" applyProtection="1">
      <alignment vertical="center"/>
    </xf>
    <xf numFmtId="38" fontId="2" fillId="0" borderId="9" xfId="1" applyFont="1" applyFill="1" applyBorder="1" applyAlignment="1" applyProtection="1">
      <alignment horizontal="right" vertical="center"/>
    </xf>
    <xf numFmtId="38" fontId="23" fillId="0" borderId="0" xfId="1" applyFont="1" applyFill="1" applyBorder="1" applyAlignment="1" applyProtection="1">
      <alignment vertical="center"/>
    </xf>
    <xf numFmtId="0" fontId="2" fillId="0" borderId="10" xfId="0" applyFont="1" applyBorder="1" applyAlignment="1" applyProtection="1">
      <alignment horizontal="center" vertical="center"/>
    </xf>
    <xf numFmtId="38" fontId="2" fillId="0" borderId="7" xfId="0" applyNumberFormat="1" applyFont="1" applyBorder="1" applyAlignment="1" applyProtection="1">
      <alignment vertical="center"/>
    </xf>
    <xf numFmtId="38" fontId="2" fillId="0" borderId="10" xfId="1" applyFont="1" applyFill="1" applyBorder="1" applyAlignment="1" applyProtection="1">
      <alignment vertical="center"/>
    </xf>
    <xf numFmtId="0" fontId="11" fillId="0" borderId="0" xfId="0" applyFont="1" applyAlignment="1" applyProtection="1">
      <alignment horizontal="left" vertical="center"/>
    </xf>
    <xf numFmtId="0" fontId="2" fillId="3" borderId="7"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shrinkToFit="1"/>
      <protection locked="0"/>
    </xf>
    <xf numFmtId="0" fontId="14" fillId="0" borderId="0" xfId="0" applyFont="1" applyBorder="1" applyAlignment="1" applyProtection="1">
      <alignment horizontal="right" vertical="center"/>
    </xf>
    <xf numFmtId="0" fontId="2" fillId="5" borderId="7" xfId="0" applyFont="1" applyFill="1" applyBorder="1" applyAlignment="1" applyProtection="1">
      <alignment vertical="center"/>
    </xf>
    <xf numFmtId="0" fontId="2" fillId="0" borderId="7" xfId="0" applyFont="1" applyBorder="1" applyAlignment="1" applyProtection="1">
      <alignment vertical="center"/>
    </xf>
    <xf numFmtId="0" fontId="2" fillId="5" borderId="7" xfId="0" applyFont="1" applyFill="1" applyBorder="1" applyAlignment="1" applyProtection="1">
      <alignment horizontal="center" vertical="center"/>
    </xf>
    <xf numFmtId="0" fontId="2" fillId="5" borderId="7" xfId="0" applyFont="1" applyFill="1" applyBorder="1" applyAlignment="1" applyProtection="1">
      <alignment horizontal="center" vertical="center" wrapText="1"/>
    </xf>
    <xf numFmtId="0" fontId="8" fillId="5" borderId="7" xfId="0" applyFont="1" applyFill="1" applyBorder="1" applyAlignment="1" applyProtection="1">
      <alignment horizontal="center" vertical="center" wrapText="1"/>
    </xf>
    <xf numFmtId="0" fontId="8" fillId="5" borderId="7" xfId="0" applyFont="1" applyFill="1" applyBorder="1" applyAlignment="1" applyProtection="1">
      <alignment vertical="center" wrapText="1"/>
    </xf>
    <xf numFmtId="0" fontId="8" fillId="6" borderId="7" xfId="0" applyFont="1" applyFill="1" applyBorder="1" applyAlignment="1" applyProtection="1">
      <alignment horizontal="center" vertical="center" shrinkToFit="1"/>
    </xf>
    <xf numFmtId="0" fontId="8" fillId="6" borderId="7" xfId="0" applyFont="1" applyFill="1" applyBorder="1" applyAlignment="1" applyProtection="1">
      <alignment horizontal="center" vertical="center"/>
    </xf>
    <xf numFmtId="0" fontId="2" fillId="0" borderId="11" xfId="0" applyFont="1" applyBorder="1" applyAlignment="1" applyProtection="1">
      <alignment horizontal="center" vertical="center"/>
    </xf>
    <xf numFmtId="0" fontId="2" fillId="0" borderId="11" xfId="0" applyFont="1" applyBorder="1" applyAlignment="1" applyProtection="1">
      <alignment vertical="center"/>
    </xf>
    <xf numFmtId="0" fontId="2" fillId="0" borderId="9" xfId="0" applyFont="1" applyBorder="1" applyAlignment="1" applyProtection="1">
      <alignment vertical="center"/>
    </xf>
    <xf numFmtId="0" fontId="2" fillId="0" borderId="12" xfId="0" applyFont="1" applyBorder="1" applyAlignment="1" applyProtection="1">
      <alignment vertical="center"/>
    </xf>
    <xf numFmtId="0" fontId="2" fillId="0" borderId="13" xfId="0" applyFont="1" applyBorder="1" applyAlignment="1" applyProtection="1">
      <alignment vertical="center"/>
    </xf>
    <xf numFmtId="0" fontId="2" fillId="0" borderId="14" xfId="0" applyFont="1" applyBorder="1" applyAlignment="1" applyProtection="1">
      <alignment vertical="center"/>
    </xf>
    <xf numFmtId="0" fontId="2" fillId="0" borderId="14" xfId="0" applyFont="1" applyBorder="1" applyAlignment="1" applyProtection="1">
      <alignment horizontal="right" vertical="center"/>
    </xf>
    <xf numFmtId="0" fontId="2" fillId="0" borderId="14" xfId="0" applyFont="1" applyBorder="1" applyAlignment="1" applyProtection="1">
      <alignment horizontal="center" vertical="center"/>
    </xf>
    <xf numFmtId="0" fontId="2" fillId="0" borderId="15" xfId="0" applyFont="1" applyBorder="1" applyAlignment="1" applyProtection="1">
      <alignment vertical="center"/>
    </xf>
    <xf numFmtId="0" fontId="2" fillId="0" borderId="8" xfId="0" applyFont="1" applyBorder="1" applyAlignment="1" applyProtection="1">
      <alignment horizontal="center" vertical="center"/>
    </xf>
    <xf numFmtId="0" fontId="2" fillId="0" borderId="8" xfId="0" applyFont="1" applyBorder="1" applyAlignment="1" applyProtection="1">
      <alignment vertical="center"/>
    </xf>
    <xf numFmtId="0" fontId="2" fillId="0" borderId="16" xfId="0" applyFont="1" applyBorder="1" applyAlignment="1" applyProtection="1">
      <alignment vertical="center"/>
    </xf>
    <xf numFmtId="49" fontId="4" fillId="0" borderId="0" xfId="0" applyNumberFormat="1" applyFont="1" applyAlignment="1" applyProtection="1">
      <alignment vertical="center"/>
    </xf>
    <xf numFmtId="0" fontId="2" fillId="3" borderId="17" xfId="0" applyFont="1" applyFill="1" applyBorder="1" applyAlignment="1" applyProtection="1">
      <alignment vertical="center"/>
      <protection locked="0"/>
    </xf>
    <xf numFmtId="0" fontId="2" fillId="0" borderId="7" xfId="0" applyFont="1" applyFill="1" applyBorder="1" applyAlignment="1" applyProtection="1">
      <alignment horizontal="center" vertical="center"/>
    </xf>
    <xf numFmtId="0" fontId="2" fillId="3" borderId="7" xfId="0" applyFont="1" applyFill="1" applyBorder="1" applyAlignment="1" applyProtection="1">
      <alignment horizontal="center"/>
      <protection locked="0"/>
    </xf>
    <xf numFmtId="0" fontId="2" fillId="0" borderId="0" xfId="0" applyFont="1" applyProtection="1"/>
    <xf numFmtId="0" fontId="15" fillId="0" borderId="0" xfId="0" applyFont="1" applyFill="1" applyAlignment="1" applyProtection="1">
      <alignment horizontal="left" vertical="center"/>
    </xf>
    <xf numFmtId="0" fontId="15" fillId="0" borderId="0" xfId="0" applyFont="1" applyFill="1" applyAlignment="1" applyProtection="1">
      <alignment vertical="center"/>
    </xf>
    <xf numFmtId="0" fontId="15" fillId="0" borderId="0" xfId="0" applyFont="1" applyFill="1" applyAlignment="1" applyProtection="1">
      <alignment horizontal="right" vertical="center"/>
    </xf>
    <xf numFmtId="0" fontId="15" fillId="0" borderId="0" xfId="0" applyFont="1" applyFill="1" applyAlignment="1" applyProtection="1">
      <alignment horizontal="center" vertical="center"/>
    </xf>
    <xf numFmtId="0" fontId="15" fillId="0" borderId="0" xfId="0" applyFont="1" applyAlignment="1" applyProtection="1">
      <alignment horizontal="right" vertical="center"/>
    </xf>
    <xf numFmtId="0" fontId="2" fillId="0" borderId="0" xfId="0" applyFont="1" applyAlignment="1" applyProtection="1">
      <alignment horizontal="center" vertical="center" wrapText="1"/>
    </xf>
    <xf numFmtId="0" fontId="2" fillId="5" borderId="7" xfId="0" applyFont="1" applyFill="1" applyBorder="1" applyProtection="1"/>
    <xf numFmtId="0" fontId="2" fillId="0" borderId="7" xfId="0" applyFont="1" applyBorder="1" applyAlignment="1" applyProtection="1">
      <alignment horizontal="center"/>
    </xf>
    <xf numFmtId="0" fontId="2" fillId="0" borderId="11" xfId="0" applyFont="1" applyBorder="1" applyAlignment="1" applyProtection="1"/>
    <xf numFmtId="0" fontId="2" fillId="0" borderId="11" xfId="0" applyFont="1" applyBorder="1" applyAlignment="1" applyProtection="1">
      <alignment horizontal="center"/>
    </xf>
    <xf numFmtId="0" fontId="6" fillId="5" borderId="7" xfId="0" applyFont="1" applyFill="1" applyBorder="1" applyAlignment="1" applyProtection="1">
      <alignment horizontal="center" vertical="center"/>
    </xf>
    <xf numFmtId="1" fontId="7" fillId="6" borderId="7" xfId="0" applyNumberFormat="1" applyFont="1" applyFill="1" applyBorder="1" applyAlignment="1" applyProtection="1">
      <alignment horizontal="center" vertical="center"/>
    </xf>
    <xf numFmtId="0" fontId="7" fillId="6" borderId="7" xfId="0" applyFont="1" applyFill="1" applyBorder="1" applyAlignment="1" applyProtection="1">
      <alignment horizontal="left" vertical="center" shrinkToFit="1"/>
    </xf>
    <xf numFmtId="14" fontId="7" fillId="6" borderId="7" xfId="0" applyNumberFormat="1" applyFont="1" applyFill="1" applyBorder="1" applyAlignment="1" applyProtection="1">
      <alignment horizontal="right" vertical="center" wrapText="1"/>
    </xf>
    <xf numFmtId="0" fontId="7" fillId="6" borderId="7" xfId="0" applyFont="1" applyFill="1" applyBorder="1" applyAlignment="1" applyProtection="1">
      <alignment horizontal="center" vertical="center"/>
    </xf>
    <xf numFmtId="38" fontId="7" fillId="6" borderId="7" xfId="1" applyFont="1" applyFill="1" applyBorder="1" applyAlignment="1" applyProtection="1">
      <alignment horizontal="center" vertical="center"/>
    </xf>
    <xf numFmtId="14" fontId="7" fillId="6" borderId="7" xfId="0" applyNumberFormat="1" applyFont="1" applyFill="1" applyBorder="1" applyAlignment="1" applyProtection="1">
      <alignment horizontal="center" vertical="center" shrinkToFit="1"/>
    </xf>
    <xf numFmtId="0" fontId="7" fillId="6" borderId="7" xfId="0" applyFont="1" applyFill="1" applyBorder="1" applyAlignment="1" applyProtection="1">
      <alignment horizontal="center"/>
    </xf>
    <xf numFmtId="0" fontId="2" fillId="4" borderId="7" xfId="0" applyFont="1" applyFill="1" applyBorder="1" applyProtection="1">
      <protection locked="0"/>
    </xf>
    <xf numFmtId="1" fontId="7" fillId="0" borderId="7" xfId="0" applyNumberFormat="1" applyFont="1" applyBorder="1" applyAlignment="1" applyProtection="1">
      <alignment horizontal="center" vertical="center"/>
    </xf>
    <xf numFmtId="0" fontId="7" fillId="3" borderId="7" xfId="0" applyFont="1" applyFill="1" applyBorder="1" applyAlignment="1" applyProtection="1">
      <alignment horizontal="center" vertical="center" shrinkToFit="1"/>
      <protection locked="0"/>
    </xf>
    <xf numFmtId="0" fontId="7" fillId="3" borderId="7" xfId="0" applyFont="1" applyFill="1" applyBorder="1" applyAlignment="1" applyProtection="1">
      <alignment horizontal="left" vertical="center" shrinkToFit="1"/>
      <protection locked="0"/>
    </xf>
    <xf numFmtId="14" fontId="7" fillId="3" borderId="7" xfId="0" applyNumberFormat="1" applyFont="1" applyFill="1" applyBorder="1" applyAlignment="1" applyProtection="1">
      <alignment vertical="center" shrinkToFit="1"/>
      <protection locked="0"/>
    </xf>
    <xf numFmtId="0" fontId="7" fillId="3" borderId="7" xfId="0" applyFont="1" applyFill="1" applyBorder="1" applyAlignment="1" applyProtection="1">
      <alignment horizontal="center" vertical="center"/>
      <protection locked="0"/>
    </xf>
    <xf numFmtId="38" fontId="7" fillId="3" borderId="7" xfId="1" applyFont="1" applyFill="1" applyBorder="1" applyAlignment="1" applyProtection="1">
      <alignment horizontal="center" vertical="center"/>
      <protection locked="0"/>
    </xf>
    <xf numFmtId="38" fontId="7" fillId="0" borderId="7" xfId="1" applyFont="1" applyFill="1" applyBorder="1" applyAlignment="1" applyProtection="1">
      <alignment horizontal="center" vertical="center"/>
    </xf>
    <xf numFmtId="0" fontId="7" fillId="3" borderId="7" xfId="0" applyFont="1" applyFill="1" applyBorder="1" applyAlignment="1" applyProtection="1">
      <alignment horizontal="center"/>
      <protection locked="0"/>
    </xf>
    <xf numFmtId="0" fontId="2" fillId="0" borderId="0" xfId="0" applyFont="1" applyAlignment="1" applyProtection="1">
      <alignment horizontal="center"/>
    </xf>
    <xf numFmtId="14" fontId="7" fillId="3" borderId="7" xfId="0" applyNumberFormat="1" applyFont="1" applyFill="1" applyBorder="1" applyAlignment="1" applyProtection="1">
      <alignment horizontal="right" vertical="center" shrinkToFit="1"/>
      <protection locked="0"/>
    </xf>
    <xf numFmtId="0" fontId="2" fillId="0" borderId="0" xfId="0" applyFont="1" applyFill="1" applyAlignment="1" applyProtection="1"/>
    <xf numFmtId="0" fontId="2" fillId="0" borderId="0" xfId="0" applyFont="1" applyAlignment="1" applyProtection="1">
      <alignment horizontal="right"/>
    </xf>
    <xf numFmtId="0" fontId="24" fillId="0" borderId="0" xfId="0" applyFont="1" applyProtection="1"/>
    <xf numFmtId="181" fontId="7" fillId="0" borderId="7" xfId="0" applyNumberFormat="1" applyFont="1" applyBorder="1" applyAlignment="1" applyProtection="1">
      <alignment horizontal="center"/>
    </xf>
    <xf numFmtId="0" fontId="25" fillId="0" borderId="0" xfId="0" applyFont="1" applyFill="1" applyBorder="1" applyAlignment="1" applyProtection="1">
      <alignment vertical="top"/>
    </xf>
    <xf numFmtId="0" fontId="25" fillId="0" borderId="0" xfId="0" applyFont="1" applyFill="1" applyBorder="1" applyAlignment="1" applyProtection="1">
      <alignment vertical="center"/>
    </xf>
    <xf numFmtId="0" fontId="25" fillId="0" borderId="0" xfId="0" applyFont="1" applyFill="1" applyBorder="1" applyAlignment="1" applyProtection="1">
      <alignment horizontal="left" vertical="center"/>
    </xf>
    <xf numFmtId="0" fontId="26" fillId="0" borderId="0" xfId="0" applyFont="1" applyProtection="1"/>
    <xf numFmtId="0" fontId="25" fillId="0" borderId="0" xfId="0" applyFont="1" applyFill="1" applyAlignment="1" applyProtection="1">
      <alignment vertical="center"/>
    </xf>
    <xf numFmtId="0" fontId="25" fillId="0" borderId="0" xfId="0" applyFont="1" applyFill="1" applyAlignment="1" applyProtection="1"/>
    <xf numFmtId="176" fontId="7" fillId="0" borderId="0" xfId="0" applyNumberFormat="1" applyFont="1" applyBorder="1" applyProtection="1"/>
    <xf numFmtId="0" fontId="2" fillId="0" borderId="0" xfId="0" applyFont="1" applyBorder="1" applyProtection="1"/>
    <xf numFmtId="0" fontId="4" fillId="0" borderId="0" xfId="0" applyFont="1" applyAlignment="1" applyProtection="1">
      <alignment vertical="center"/>
    </xf>
    <xf numFmtId="0" fontId="16" fillId="0" borderId="0" xfId="0" applyFont="1" applyAlignment="1" applyProtection="1">
      <alignment vertical="center"/>
    </xf>
    <xf numFmtId="0" fontId="2" fillId="0" borderId="0" xfId="0" applyFont="1" applyFill="1" applyBorder="1" applyAlignment="1" applyProtection="1">
      <alignment vertical="center" wrapText="1" shrinkToFit="1"/>
    </xf>
    <xf numFmtId="0" fontId="7" fillId="0" borderId="7" xfId="0" applyFont="1" applyBorder="1" applyAlignment="1" applyProtection="1">
      <alignment horizontal="center" vertical="center" shrinkToFit="1"/>
    </xf>
    <xf numFmtId="0" fontId="7" fillId="0" borderId="7" xfId="0" applyFont="1" applyBorder="1" applyAlignment="1" applyProtection="1">
      <alignment horizontal="center" vertical="center" wrapText="1"/>
    </xf>
    <xf numFmtId="0" fontId="27" fillId="0" borderId="18" xfId="0" applyFont="1" applyBorder="1" applyAlignment="1" applyProtection="1">
      <alignment horizontal="center" vertical="center" wrapText="1"/>
    </xf>
    <xf numFmtId="0" fontId="27" fillId="0" borderId="19" xfId="0" applyFont="1" applyBorder="1" applyAlignment="1" applyProtection="1">
      <alignment horizontal="center" vertical="center" wrapText="1"/>
    </xf>
    <xf numFmtId="0" fontId="7" fillId="3" borderId="7" xfId="0" applyFont="1" applyFill="1" applyBorder="1" applyAlignment="1" applyProtection="1">
      <alignment vertical="center" shrinkToFit="1"/>
      <protection locked="0"/>
    </xf>
    <xf numFmtId="0" fontId="2" fillId="4" borderId="7" xfId="0" applyFont="1" applyFill="1" applyBorder="1" applyAlignment="1" applyProtection="1">
      <alignment horizontal="center" vertical="center"/>
      <protection locked="0"/>
    </xf>
    <xf numFmtId="177" fontId="7" fillId="3" borderId="7" xfId="0" applyNumberFormat="1" applyFont="1" applyFill="1" applyBorder="1" applyAlignment="1" applyProtection="1">
      <alignment vertical="center" shrinkToFit="1"/>
      <protection locked="0"/>
    </xf>
    <xf numFmtId="0" fontId="6" fillId="3" borderId="7" xfId="0" applyFont="1" applyFill="1" applyBorder="1" applyAlignment="1" applyProtection="1">
      <alignment vertical="center" shrinkToFit="1"/>
      <protection locked="0"/>
    </xf>
    <xf numFmtId="0" fontId="7" fillId="7" borderId="7" xfId="0" applyFont="1" applyFill="1" applyBorder="1" applyAlignment="1" applyProtection="1">
      <alignment horizontal="center" vertical="center" shrinkToFit="1"/>
    </xf>
    <xf numFmtId="0" fontId="17" fillId="0" borderId="0" xfId="0" applyFont="1" applyAlignment="1" applyProtection="1">
      <alignment vertical="center"/>
    </xf>
    <xf numFmtId="0" fontId="17" fillId="0" borderId="0" xfId="0" applyFont="1" applyAlignment="1" applyProtection="1">
      <alignment vertical="center" wrapText="1"/>
    </xf>
    <xf numFmtId="0" fontId="18" fillId="0" borderId="0" xfId="0" applyFont="1" applyAlignment="1" applyProtection="1">
      <alignment vertical="center" wrapText="1"/>
    </xf>
    <xf numFmtId="0" fontId="6" fillId="0" borderId="0" xfId="0" applyFont="1" applyFill="1" applyBorder="1" applyAlignment="1" applyProtection="1">
      <alignment vertical="center" wrapText="1"/>
    </xf>
    <xf numFmtId="0" fontId="6" fillId="5" borderId="19" xfId="0" applyFont="1" applyFill="1" applyBorder="1" applyAlignment="1" applyProtection="1">
      <alignment horizontal="center" vertical="center" wrapText="1" shrinkToFit="1"/>
    </xf>
    <xf numFmtId="0" fontId="6" fillId="5" borderId="13" xfId="0" applyFont="1" applyFill="1" applyBorder="1" applyAlignment="1" applyProtection="1">
      <alignment horizontal="center" vertical="center" wrapText="1" shrinkToFit="1"/>
    </xf>
    <xf numFmtId="0" fontId="7" fillId="0" borderId="0" xfId="0" applyFont="1" applyAlignment="1" applyProtection="1">
      <alignment horizontal="left" vertical="center" wrapText="1" shrinkToFit="1"/>
    </xf>
    <xf numFmtId="178" fontId="2" fillId="0" borderId="20" xfId="0" applyNumberFormat="1" applyFont="1" applyBorder="1" applyAlignment="1" applyProtection="1">
      <alignment vertical="center"/>
    </xf>
    <xf numFmtId="0" fontId="2" fillId="0" borderId="21" xfId="0" applyFont="1" applyFill="1" applyBorder="1" applyAlignment="1" applyProtection="1">
      <alignment vertical="center"/>
    </xf>
    <xf numFmtId="0" fontId="2" fillId="0" borderId="22" xfId="0" applyFont="1" applyFill="1" applyBorder="1" applyAlignment="1" applyProtection="1">
      <alignment vertical="center"/>
    </xf>
    <xf numFmtId="38" fontId="2" fillId="0" borderId="0" xfId="1" applyFont="1" applyBorder="1" applyAlignment="1" applyProtection="1">
      <alignment vertical="center"/>
    </xf>
    <xf numFmtId="0" fontId="2" fillId="0" borderId="23" xfId="0" applyFont="1" applyBorder="1" applyAlignment="1" applyProtection="1">
      <alignment vertical="center"/>
    </xf>
    <xf numFmtId="0" fontId="2" fillId="0" borderId="24" xfId="0" applyFont="1" applyBorder="1" applyAlignment="1" applyProtection="1">
      <alignment vertical="center"/>
    </xf>
    <xf numFmtId="0" fontId="2" fillId="0" borderId="25" xfId="0" applyFont="1" applyBorder="1" applyAlignment="1" applyProtection="1">
      <alignment vertical="center"/>
    </xf>
    <xf numFmtId="0" fontId="2" fillId="0" borderId="26" xfId="0" applyFont="1" applyBorder="1" applyAlignment="1" applyProtection="1">
      <alignment vertical="center"/>
    </xf>
    <xf numFmtId="0" fontId="17" fillId="0" borderId="0" xfId="0" applyFont="1" applyAlignment="1" applyProtection="1">
      <alignment horizontal="left" vertical="center"/>
    </xf>
    <xf numFmtId="0" fontId="2" fillId="0" borderId="27" xfId="0" applyFont="1" applyBorder="1" applyAlignment="1" applyProtection="1">
      <alignment horizontal="center" vertical="center"/>
    </xf>
    <xf numFmtId="0" fontId="19" fillId="0" borderId="0" xfId="0" applyFont="1" applyBorder="1" applyAlignment="1" applyProtection="1">
      <alignment vertical="center"/>
    </xf>
    <xf numFmtId="0" fontId="7" fillId="0" borderId="20" xfId="0" applyFont="1" applyBorder="1" applyAlignment="1" applyProtection="1">
      <alignment horizontal="center" vertical="center" shrinkToFit="1"/>
    </xf>
    <xf numFmtId="0" fontId="7" fillId="0" borderId="20" xfId="0" applyFont="1" applyBorder="1" applyAlignment="1" applyProtection="1">
      <alignment horizontal="center" vertical="center" wrapText="1"/>
    </xf>
    <xf numFmtId="0" fontId="7" fillId="0" borderId="28" xfId="0" applyFont="1" applyBorder="1" applyAlignment="1" applyProtection="1">
      <alignment horizontal="center" vertical="center"/>
    </xf>
    <xf numFmtId="0" fontId="7" fillId="0" borderId="16" xfId="0" applyFont="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7" fillId="0" borderId="28" xfId="0" applyFont="1" applyFill="1" applyBorder="1" applyAlignment="1" applyProtection="1">
      <alignment horizontal="center" vertical="center" shrinkToFit="1"/>
    </xf>
    <xf numFmtId="0" fontId="2" fillId="0" borderId="10" xfId="0" applyFont="1" applyFill="1" applyBorder="1" applyAlignment="1" applyProtection="1">
      <alignment vertical="center"/>
    </xf>
    <xf numFmtId="0" fontId="20" fillId="0" borderId="20" xfId="0" applyFont="1" applyFill="1" applyBorder="1" applyAlignment="1" applyProtection="1">
      <alignment horizontal="center" vertical="center"/>
    </xf>
    <xf numFmtId="0" fontId="7" fillId="0" borderId="20" xfId="0" applyFont="1" applyBorder="1" applyAlignment="1" applyProtection="1">
      <alignment horizontal="center" vertical="center" wrapText="1" shrinkToFit="1"/>
    </xf>
    <xf numFmtId="0" fontId="7" fillId="0" borderId="0" xfId="0" applyFont="1" applyFill="1" applyBorder="1" applyAlignment="1" applyProtection="1">
      <alignment vertical="center" wrapText="1"/>
    </xf>
    <xf numFmtId="0" fontId="8" fillId="0" borderId="0" xfId="0" applyFont="1" applyFill="1" applyBorder="1" applyAlignment="1" applyProtection="1">
      <alignment vertical="center" wrapText="1" shrinkToFit="1"/>
    </xf>
    <xf numFmtId="0" fontId="2" fillId="0" borderId="29" xfId="0" applyFont="1" applyFill="1" applyBorder="1" applyAlignment="1" applyProtection="1">
      <alignment horizontal="center" vertical="center" shrinkToFit="1"/>
    </xf>
    <xf numFmtId="38" fontId="2" fillId="0" borderId="29" xfId="0" applyNumberFormat="1" applyFont="1" applyFill="1" applyBorder="1" applyAlignment="1" applyProtection="1">
      <alignment horizontal="center" vertical="center" shrinkToFit="1"/>
    </xf>
    <xf numFmtId="0" fontId="2" fillId="0" borderId="30" xfId="0" applyFont="1" applyFill="1" applyBorder="1" applyAlignment="1" applyProtection="1">
      <alignment horizontal="center" vertical="center" shrinkToFit="1"/>
    </xf>
    <xf numFmtId="0" fontId="6" fillId="0" borderId="0" xfId="0" applyFont="1" applyFill="1" applyBorder="1" applyAlignment="1" applyProtection="1">
      <alignment vertical="center" wrapText="1" shrinkToFit="1"/>
    </xf>
    <xf numFmtId="0" fontId="7" fillId="0" borderId="0" xfId="0" applyFont="1" applyAlignment="1" applyProtection="1">
      <alignment vertical="center"/>
    </xf>
    <xf numFmtId="0" fontId="7" fillId="0" borderId="0" xfId="0" applyFont="1" applyBorder="1" applyAlignment="1" applyProtection="1">
      <alignment vertical="center" shrinkToFit="1"/>
    </xf>
    <xf numFmtId="0" fontId="2"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shrinkToFit="1"/>
    </xf>
    <xf numFmtId="38" fontId="10" fillId="2" borderId="31" xfId="1" applyFont="1" applyFill="1" applyBorder="1" applyAlignment="1">
      <alignment vertical="center" shrinkToFit="1"/>
    </xf>
    <xf numFmtId="0" fontId="10" fillId="0" borderId="32" xfId="0" applyFont="1" applyBorder="1" applyAlignment="1">
      <alignment vertical="center" shrinkToFit="1"/>
    </xf>
    <xf numFmtId="38" fontId="10" fillId="8" borderId="32" xfId="1" applyFont="1" applyFill="1" applyBorder="1" applyAlignment="1">
      <alignment vertical="center" shrinkToFit="1"/>
    </xf>
    <xf numFmtId="38" fontId="10" fillId="2" borderId="32" xfId="1" applyFont="1" applyFill="1" applyBorder="1" applyAlignment="1">
      <alignment vertical="center" shrinkToFit="1"/>
    </xf>
    <xf numFmtId="0" fontId="10" fillId="0" borderId="33" xfId="0" applyFont="1" applyBorder="1" applyAlignment="1">
      <alignment vertical="center" shrinkToFit="1"/>
    </xf>
    <xf numFmtId="38" fontId="10" fillId="8" borderId="34" xfId="1" applyFont="1" applyFill="1" applyBorder="1" applyAlignment="1">
      <alignment vertical="center" shrinkToFit="1"/>
    </xf>
    <xf numFmtId="0" fontId="0" fillId="4" borderId="7" xfId="0" applyFill="1" applyBorder="1" applyAlignment="1">
      <alignment horizontal="center"/>
    </xf>
    <xf numFmtId="0" fontId="14" fillId="0" borderId="0" xfId="0" applyFont="1" applyFill="1" applyBorder="1" applyAlignment="1" applyProtection="1">
      <alignment horizontal="center" vertical="center"/>
    </xf>
    <xf numFmtId="0" fontId="2" fillId="3" borderId="35" xfId="0" applyFont="1" applyFill="1" applyBorder="1" applyAlignment="1" applyProtection="1">
      <alignment vertical="center"/>
      <protection locked="0"/>
    </xf>
    <xf numFmtId="0" fontId="2" fillId="3" borderId="10" xfId="0" applyFont="1" applyFill="1" applyBorder="1" applyAlignment="1" applyProtection="1">
      <alignment vertical="center"/>
      <protection locked="0"/>
    </xf>
    <xf numFmtId="0" fontId="2" fillId="0" borderId="13" xfId="0" applyFont="1" applyFill="1" applyBorder="1" applyAlignment="1" applyProtection="1">
      <alignment vertical="center"/>
      <protection locked="0"/>
    </xf>
    <xf numFmtId="0" fontId="14" fillId="0" borderId="0" xfId="0" applyFont="1" applyFill="1" applyBorder="1" applyAlignment="1" applyProtection="1">
      <alignment vertical="center"/>
    </xf>
    <xf numFmtId="0" fontId="2" fillId="4" borderId="36" xfId="0" applyFont="1" applyFill="1" applyBorder="1" applyAlignment="1" applyProtection="1">
      <alignment horizontal="center" vertical="center" wrapText="1" shrinkToFit="1"/>
    </xf>
    <xf numFmtId="0" fontId="2" fillId="4" borderId="37" xfId="0" applyFont="1" applyFill="1" applyBorder="1" applyAlignment="1" applyProtection="1">
      <alignment horizontal="center" vertical="center"/>
    </xf>
    <xf numFmtId="0" fontId="2" fillId="4" borderId="28" xfId="0" applyFont="1" applyFill="1" applyBorder="1" applyAlignment="1" applyProtection="1">
      <alignment horizontal="center" vertical="center"/>
    </xf>
    <xf numFmtId="0" fontId="2" fillId="4" borderId="28" xfId="0" applyFont="1" applyFill="1" applyBorder="1" applyAlignment="1" applyProtection="1">
      <alignment horizontal="center" vertical="center" wrapText="1" shrinkToFit="1"/>
    </xf>
    <xf numFmtId="0" fontId="2" fillId="0" borderId="18" xfId="0" applyFont="1" applyFill="1" applyBorder="1" applyAlignment="1" applyProtection="1">
      <alignment horizontal="center" shrinkToFit="1"/>
    </xf>
    <xf numFmtId="0" fontId="2" fillId="0" borderId="38" xfId="0" applyFont="1" applyFill="1" applyBorder="1" applyAlignment="1" applyProtection="1">
      <alignment horizontal="center" vertical="top" shrinkToFit="1"/>
    </xf>
    <xf numFmtId="0" fontId="2" fillId="0" borderId="9" xfId="0" applyFont="1" applyFill="1" applyBorder="1" applyAlignment="1" applyProtection="1">
      <alignment horizontal="center" shrinkToFit="1"/>
    </xf>
    <xf numFmtId="0" fontId="2" fillId="0" borderId="39" xfId="0" applyFont="1" applyFill="1" applyBorder="1" applyAlignment="1" applyProtection="1">
      <alignment horizontal="center" vertical="top" shrinkToFit="1"/>
    </xf>
    <xf numFmtId="0" fontId="7" fillId="3" borderId="16" xfId="0" applyFont="1" applyFill="1" applyBorder="1" applyAlignment="1" applyProtection="1">
      <alignment vertical="center" shrinkToFit="1"/>
      <protection locked="0"/>
    </xf>
    <xf numFmtId="0" fontId="7" fillId="6" borderId="16" xfId="0" applyFont="1" applyFill="1" applyBorder="1" applyAlignment="1" applyProtection="1">
      <alignment vertical="center" shrinkToFit="1"/>
    </xf>
    <xf numFmtId="0" fontId="2"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9" fillId="0" borderId="42" xfId="0" applyFont="1" applyBorder="1" applyAlignment="1" applyProtection="1">
      <alignment horizontal="center" vertical="center"/>
    </xf>
    <xf numFmtId="0" fontId="2" fillId="0" borderId="43" xfId="0" applyFont="1" applyBorder="1" applyAlignment="1" applyProtection="1">
      <alignment vertical="center"/>
    </xf>
    <xf numFmtId="0" fontId="2" fillId="0" borderId="44" xfId="0" applyFont="1" applyBorder="1" applyAlignment="1" applyProtection="1">
      <alignment vertical="center"/>
    </xf>
    <xf numFmtId="0" fontId="2" fillId="0" borderId="45" xfId="0" applyFont="1" applyBorder="1" applyAlignment="1" applyProtection="1">
      <alignment vertical="center"/>
    </xf>
    <xf numFmtId="0" fontId="7" fillId="0" borderId="28" xfId="0" applyFont="1" applyBorder="1" applyAlignment="1" applyProtection="1">
      <alignment horizontal="center" vertical="center" wrapText="1"/>
    </xf>
    <xf numFmtId="0" fontId="7" fillId="4" borderId="28" xfId="0" applyFont="1" applyFill="1" applyBorder="1" applyAlignment="1" applyProtection="1">
      <alignment horizontal="center" vertical="center" wrapText="1" shrinkToFit="1"/>
    </xf>
    <xf numFmtId="0" fontId="7" fillId="4" borderId="46" xfId="0" applyFont="1" applyFill="1" applyBorder="1" applyAlignment="1" applyProtection="1">
      <alignment horizontal="center" vertical="center" wrapText="1" shrinkToFit="1"/>
    </xf>
    <xf numFmtId="0" fontId="2" fillId="0" borderId="47" xfId="0" applyFont="1" applyBorder="1" applyAlignment="1" applyProtection="1">
      <alignment horizontal="center" vertical="center"/>
    </xf>
    <xf numFmtId="0" fontId="2" fillId="0" borderId="28" xfId="0" applyFont="1" applyBorder="1" applyAlignment="1" applyProtection="1">
      <alignment horizontal="center" vertical="center"/>
    </xf>
    <xf numFmtId="0" fontId="2" fillId="0" borderId="48" xfId="0" applyFont="1" applyBorder="1" applyAlignment="1" applyProtection="1">
      <alignment horizontal="center" vertical="center"/>
    </xf>
    <xf numFmtId="0" fontId="2" fillId="0" borderId="46" xfId="0" applyFont="1" applyBorder="1" applyAlignment="1" applyProtection="1">
      <alignment horizontal="center" vertical="center"/>
    </xf>
    <xf numFmtId="0" fontId="7" fillId="3" borderId="7" xfId="0" applyFont="1" applyFill="1" applyBorder="1" applyAlignment="1" applyProtection="1">
      <alignment horizontal="center" vertical="center" shrinkToFit="1"/>
      <protection locked="0"/>
    </xf>
    <xf numFmtId="0" fontId="7" fillId="0" borderId="0" xfId="0" applyFont="1" applyBorder="1" applyAlignment="1" applyProtection="1">
      <alignment vertical="center"/>
    </xf>
    <xf numFmtId="0" fontId="2" fillId="5" borderId="7" xfId="0" applyFont="1" applyFill="1" applyBorder="1" applyAlignment="1" applyProtection="1">
      <alignment horizontal="center" vertical="center"/>
    </xf>
    <xf numFmtId="0" fontId="6" fillId="5" borderId="7" xfId="0" applyFont="1" applyFill="1" applyBorder="1" applyAlignment="1" applyProtection="1">
      <alignment horizontal="center" vertical="center"/>
    </xf>
    <xf numFmtId="0" fontId="2" fillId="0" borderId="0" xfId="0" applyFont="1" applyBorder="1" applyAlignment="1" applyProtection="1">
      <alignment horizontal="left" vertical="center"/>
    </xf>
    <xf numFmtId="0" fontId="7" fillId="5" borderId="7" xfId="0" applyFont="1" applyFill="1" applyBorder="1" applyAlignment="1" applyProtection="1">
      <alignment horizontal="center" vertical="center"/>
    </xf>
    <xf numFmtId="0" fontId="2" fillId="5" borderId="7" xfId="0" applyFont="1" applyFill="1" applyBorder="1" applyAlignment="1" applyProtection="1">
      <alignment horizontal="right" vertical="center"/>
    </xf>
    <xf numFmtId="0" fontId="2" fillId="5" borderId="7" xfId="0" applyFont="1" applyFill="1" applyBorder="1" applyAlignment="1" applyProtection="1">
      <alignment horizontal="right"/>
    </xf>
    <xf numFmtId="0" fontId="2" fillId="5" borderId="7" xfId="0" applyFont="1" applyFill="1" applyBorder="1" applyAlignment="1" applyProtection="1">
      <alignment horizontal="center"/>
    </xf>
    <xf numFmtId="182" fontId="2" fillId="0" borderId="92" xfId="0" applyNumberFormat="1" applyFont="1" applyFill="1" applyBorder="1" applyAlignment="1" applyProtection="1">
      <alignment horizontal="center" vertical="center"/>
    </xf>
    <xf numFmtId="0" fontId="2" fillId="3" borderId="7" xfId="0" applyFont="1" applyFill="1" applyBorder="1" applyAlignment="1" applyProtection="1">
      <alignment horizontal="center"/>
    </xf>
    <xf numFmtId="38" fontId="2" fillId="0" borderId="7" xfId="1" applyNumberFormat="1" applyFont="1" applyFill="1" applyBorder="1" applyAlignment="1" applyProtection="1">
      <alignment horizontal="center" vertical="center"/>
    </xf>
    <xf numFmtId="38" fontId="2" fillId="0" borderId="7" xfId="0" applyNumberFormat="1" applyFont="1" applyBorder="1" applyAlignment="1" applyProtection="1">
      <alignment horizontal="center" vertical="center"/>
    </xf>
    <xf numFmtId="38" fontId="2" fillId="0" borderId="7" xfId="0" applyNumberFormat="1" applyFont="1" applyFill="1" applyBorder="1" applyAlignment="1" applyProtection="1">
      <alignment horizontal="center" vertical="center"/>
    </xf>
    <xf numFmtId="0" fontId="7" fillId="3" borderId="35" xfId="0" applyFont="1" applyFill="1" applyBorder="1" applyAlignment="1" applyProtection="1">
      <alignment horizontal="left" vertical="center" wrapText="1"/>
      <protection locked="0"/>
    </xf>
    <xf numFmtId="0" fontId="7" fillId="3" borderId="11" xfId="0" applyFont="1" applyFill="1" applyBorder="1" applyAlignment="1" applyProtection="1">
      <alignment horizontal="left" vertical="center" wrapText="1"/>
      <protection locked="0"/>
    </xf>
    <xf numFmtId="0" fontId="7" fillId="3" borderId="9" xfId="0" applyFont="1" applyFill="1" applyBorder="1" applyAlignment="1" applyProtection="1">
      <alignment horizontal="left" vertical="center" wrapText="1"/>
      <protection locked="0"/>
    </xf>
    <xf numFmtId="0" fontId="7" fillId="3" borderId="13" xfId="0" applyFont="1" applyFill="1" applyBorder="1" applyAlignment="1" applyProtection="1">
      <alignment horizontal="left" vertical="center" wrapText="1"/>
      <protection locked="0"/>
    </xf>
    <xf numFmtId="0" fontId="7" fillId="3" borderId="14" xfId="0" applyFont="1" applyFill="1" applyBorder="1" applyAlignment="1" applyProtection="1">
      <alignment horizontal="left" vertical="center" wrapText="1"/>
      <protection locked="0"/>
    </xf>
    <xf numFmtId="0" fontId="7" fillId="3" borderId="15" xfId="0" applyFont="1" applyFill="1" applyBorder="1" applyAlignment="1" applyProtection="1">
      <alignment horizontal="left" vertical="center" wrapText="1"/>
      <protection locked="0"/>
    </xf>
    <xf numFmtId="0" fontId="7" fillId="3" borderId="17"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0" fontId="7" fillId="3" borderId="16" xfId="0" applyFont="1" applyFill="1" applyBorder="1" applyAlignment="1" applyProtection="1">
      <alignment horizontal="left" vertical="center" wrapText="1"/>
      <protection locked="0"/>
    </xf>
    <xf numFmtId="38" fontId="2" fillId="0" borderId="0" xfId="1" applyFont="1" applyFill="1" applyBorder="1" applyAlignment="1" applyProtection="1">
      <alignment horizontal="center" vertical="center"/>
    </xf>
    <xf numFmtId="176" fontId="7" fillId="0" borderId="7" xfId="0" applyNumberFormat="1" applyFont="1" applyBorder="1" applyAlignment="1" applyProtection="1">
      <alignment horizontal="center"/>
    </xf>
    <xf numFmtId="0" fontId="2" fillId="0" borderId="0" xfId="0" applyFont="1" applyAlignment="1" applyProtection="1">
      <alignment horizontal="right" vertical="center"/>
    </xf>
    <xf numFmtId="0" fontId="2" fillId="0" borderId="0" xfId="0" applyFont="1" applyAlignment="1" applyProtection="1">
      <alignment horizontal="left" vertical="center"/>
    </xf>
    <xf numFmtId="38" fontId="2" fillId="0" borderId="7" xfId="0" applyNumberFormat="1" applyFont="1" applyBorder="1" applyAlignment="1" applyProtection="1">
      <alignment horizontal="center" vertical="center"/>
    </xf>
    <xf numFmtId="182" fontId="2" fillId="0" borderId="7" xfId="0" applyNumberFormat="1" applyFont="1" applyBorder="1" applyAlignment="1" applyProtection="1">
      <alignment horizontal="center" vertical="center"/>
    </xf>
    <xf numFmtId="0" fontId="2" fillId="5" borderId="17" xfId="0" applyFont="1" applyFill="1" applyBorder="1" applyAlignment="1" applyProtection="1">
      <alignment horizontal="center" vertical="center"/>
    </xf>
    <xf numFmtId="0" fontId="2" fillId="5" borderId="16" xfId="0" applyFont="1" applyFill="1" applyBorder="1" applyAlignment="1" applyProtection="1">
      <alignment horizontal="center" vertical="center"/>
    </xf>
    <xf numFmtId="183" fontId="2" fillId="0" borderId="17" xfId="2" applyNumberFormat="1" applyFont="1" applyFill="1" applyBorder="1" applyAlignment="1" applyProtection="1">
      <alignment horizontal="center" vertical="center"/>
    </xf>
    <xf numFmtId="183" fontId="2" fillId="0" borderId="16" xfId="2" applyNumberFormat="1" applyFont="1" applyFill="1" applyBorder="1" applyAlignment="1" applyProtection="1">
      <alignment horizontal="center" vertical="center"/>
    </xf>
    <xf numFmtId="0" fontId="7" fillId="0" borderId="14" xfId="0" applyFont="1" applyBorder="1" applyAlignment="1" applyProtection="1">
      <alignment horizontal="left" vertical="center"/>
    </xf>
    <xf numFmtId="0" fontId="2" fillId="0" borderId="7" xfId="0" applyFont="1" applyFill="1" applyBorder="1" applyAlignment="1" applyProtection="1">
      <alignment horizontal="center" vertical="center" wrapText="1"/>
    </xf>
    <xf numFmtId="0" fontId="2" fillId="0" borderId="17" xfId="0" applyFont="1" applyBorder="1" applyAlignment="1" applyProtection="1">
      <alignment horizontal="left" vertical="center" shrinkToFit="1"/>
    </xf>
    <xf numFmtId="0" fontId="2" fillId="0" borderId="16" xfId="0" applyFont="1" applyBorder="1" applyAlignment="1" applyProtection="1">
      <alignment horizontal="left" vertical="center" shrinkToFit="1"/>
    </xf>
    <xf numFmtId="0" fontId="2" fillId="0" borderId="7" xfId="0" applyFont="1" applyBorder="1" applyAlignment="1" applyProtection="1">
      <alignment horizontal="left" vertical="center" shrinkToFit="1"/>
    </xf>
    <xf numFmtId="0" fontId="2" fillId="0" borderId="17" xfId="0" applyFont="1" applyFill="1" applyBorder="1" applyAlignment="1" applyProtection="1">
      <alignment horizontal="left" vertical="center" shrinkToFit="1"/>
    </xf>
    <xf numFmtId="0" fontId="2" fillId="0" borderId="16" xfId="0" applyFont="1" applyFill="1" applyBorder="1" applyAlignment="1" applyProtection="1">
      <alignment horizontal="left" vertical="center" shrinkToFit="1"/>
    </xf>
    <xf numFmtId="0" fontId="2" fillId="3" borderId="17"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5" borderId="7" xfId="0" applyFont="1" applyFill="1" applyBorder="1" applyAlignment="1" applyProtection="1">
      <alignment horizontal="center" vertical="center"/>
    </xf>
    <xf numFmtId="38" fontId="2" fillId="3" borderId="17" xfId="1" applyFont="1" applyFill="1" applyBorder="1" applyAlignment="1" applyProtection="1">
      <alignment horizontal="left" vertical="center"/>
      <protection locked="0"/>
    </xf>
    <xf numFmtId="38" fontId="2" fillId="3" borderId="16" xfId="1" applyFont="1" applyFill="1" applyBorder="1" applyAlignment="1" applyProtection="1">
      <alignment horizontal="left" vertical="center"/>
      <protection locked="0"/>
    </xf>
    <xf numFmtId="0" fontId="2" fillId="0" borderId="0" xfId="0" applyFont="1" applyAlignment="1">
      <alignment horizontal="left" wrapText="1"/>
    </xf>
    <xf numFmtId="0" fontId="8" fillId="5" borderId="18" xfId="0" applyFont="1" applyFill="1" applyBorder="1" applyAlignment="1" applyProtection="1">
      <alignment horizontal="center" vertical="center" wrapText="1"/>
    </xf>
    <xf numFmtId="0" fontId="8" fillId="5" borderId="19" xfId="0" applyFont="1" applyFill="1" applyBorder="1" applyAlignment="1" applyProtection="1">
      <alignment horizontal="center" vertical="center" wrapText="1"/>
    </xf>
    <xf numFmtId="0" fontId="7" fillId="3" borderId="17" xfId="0" applyFont="1" applyFill="1" applyBorder="1" applyAlignment="1" applyProtection="1">
      <alignment horizontal="left"/>
      <protection locked="0"/>
    </xf>
    <xf numFmtId="0" fontId="7" fillId="3" borderId="16" xfId="0" applyFont="1" applyFill="1" applyBorder="1" applyAlignment="1" applyProtection="1">
      <alignment horizontal="left"/>
      <protection locked="0"/>
    </xf>
    <xf numFmtId="0" fontId="7" fillId="3" borderId="17" xfId="0" applyFont="1" applyFill="1" applyBorder="1" applyAlignment="1" applyProtection="1">
      <alignment horizontal="center" vertical="center" shrinkToFit="1"/>
      <protection locked="0"/>
    </xf>
    <xf numFmtId="0" fontId="7" fillId="3" borderId="16" xfId="0" applyFont="1" applyFill="1" applyBorder="1" applyAlignment="1" applyProtection="1">
      <alignment horizontal="center" vertical="center" shrinkToFit="1"/>
      <protection locked="0"/>
    </xf>
    <xf numFmtId="0" fontId="8" fillId="5" borderId="35" xfId="0" applyFont="1" applyFill="1" applyBorder="1" applyAlignment="1" applyProtection="1">
      <alignment horizontal="center" vertical="center" wrapText="1"/>
    </xf>
    <xf numFmtId="0" fontId="8" fillId="5" borderId="9" xfId="0" applyFont="1" applyFill="1" applyBorder="1" applyAlignment="1" applyProtection="1">
      <alignment horizontal="center" vertical="center" wrapText="1"/>
    </xf>
    <xf numFmtId="0" fontId="8" fillId="5" borderId="13" xfId="0" applyFont="1" applyFill="1" applyBorder="1" applyAlignment="1" applyProtection="1">
      <alignment horizontal="center" vertical="center" wrapText="1"/>
    </xf>
    <xf numFmtId="0" fontId="8" fillId="5" borderId="15" xfId="0" applyFont="1" applyFill="1" applyBorder="1" applyAlignment="1" applyProtection="1">
      <alignment horizontal="center" vertical="center" wrapText="1"/>
    </xf>
    <xf numFmtId="38" fontId="7" fillId="6" borderId="17" xfId="1" applyFont="1" applyFill="1" applyBorder="1" applyAlignment="1" applyProtection="1">
      <alignment horizontal="center" vertical="center"/>
    </xf>
    <xf numFmtId="38" fontId="7" fillId="6" borderId="16" xfId="1" applyFont="1" applyFill="1" applyBorder="1" applyAlignment="1" applyProtection="1">
      <alignment horizontal="center" vertical="center"/>
    </xf>
    <xf numFmtId="0" fontId="2" fillId="0" borderId="17" xfId="0" applyFont="1" applyFill="1" applyBorder="1" applyAlignment="1" applyProtection="1">
      <alignment horizontal="center"/>
    </xf>
    <xf numFmtId="0" fontId="2" fillId="0" borderId="8" xfId="0" applyFont="1" applyFill="1" applyBorder="1" applyAlignment="1" applyProtection="1">
      <alignment horizontal="center"/>
    </xf>
    <xf numFmtId="0" fontId="2" fillId="0" borderId="16" xfId="0" applyFont="1" applyFill="1" applyBorder="1" applyAlignment="1" applyProtection="1">
      <alignment horizontal="center"/>
    </xf>
    <xf numFmtId="38" fontId="7" fillId="6" borderId="17" xfId="1" applyFont="1" applyFill="1" applyBorder="1" applyAlignment="1" applyProtection="1">
      <alignment horizontal="center"/>
    </xf>
    <xf numFmtId="38" fontId="7" fillId="6" borderId="16" xfId="1" applyFont="1" applyFill="1" applyBorder="1" applyAlignment="1" applyProtection="1">
      <alignment horizontal="center"/>
    </xf>
    <xf numFmtId="0" fontId="2" fillId="0" borderId="17" xfId="0" applyFont="1" applyBorder="1" applyAlignment="1" applyProtection="1">
      <alignment horizontal="left" vertical="center"/>
    </xf>
    <xf numFmtId="0" fontId="2" fillId="0" borderId="8" xfId="0" applyFont="1" applyBorder="1" applyAlignment="1" applyProtection="1">
      <alignment horizontal="left" vertical="center"/>
    </xf>
    <xf numFmtId="0" fontId="2" fillId="0" borderId="16" xfId="0" applyFont="1" applyBorder="1" applyAlignment="1" applyProtection="1">
      <alignment horizontal="left" vertical="center"/>
    </xf>
    <xf numFmtId="0" fontId="8" fillId="0" borderId="10" xfId="0" applyFont="1" applyBorder="1" applyAlignment="1" applyProtection="1">
      <alignment horizontal="center" vertical="center" wrapText="1"/>
    </xf>
    <xf numFmtId="0" fontId="8" fillId="0" borderId="10" xfId="0" applyFont="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10" xfId="0" applyFont="1" applyBorder="1" applyAlignment="1" applyProtection="1">
      <alignment horizontal="center" vertical="center"/>
    </xf>
    <xf numFmtId="0" fontId="15" fillId="0" borderId="0" xfId="0" applyFont="1" applyAlignment="1" applyProtection="1">
      <alignment horizontal="left" vertical="center" shrinkToFit="1"/>
    </xf>
    <xf numFmtId="0" fontId="2" fillId="5" borderId="35" xfId="0" applyFont="1" applyFill="1" applyBorder="1" applyAlignment="1" applyProtection="1">
      <alignment horizontal="center" vertical="center" wrapText="1"/>
    </xf>
    <xf numFmtId="0" fontId="2" fillId="5" borderId="9" xfId="0" applyFont="1" applyFill="1" applyBorder="1" applyAlignment="1" applyProtection="1">
      <alignment horizontal="center" vertical="center"/>
    </xf>
    <xf numFmtId="0" fontId="2" fillId="5" borderId="13" xfId="0" applyFont="1" applyFill="1" applyBorder="1" applyAlignment="1" applyProtection="1">
      <alignment horizontal="center" vertical="center"/>
    </xf>
    <xf numFmtId="0" fontId="2" fillId="5" borderId="15" xfId="0" applyFont="1" applyFill="1" applyBorder="1" applyAlignment="1" applyProtection="1">
      <alignment horizontal="center" vertical="center"/>
    </xf>
    <xf numFmtId="0" fontId="7" fillId="6" borderId="17" xfId="0" applyFont="1" applyFill="1" applyBorder="1" applyAlignment="1" applyProtection="1">
      <alignment horizontal="center" vertical="center" shrinkToFit="1"/>
    </xf>
    <xf numFmtId="0" fontId="7" fillId="6" borderId="16" xfId="0" applyFont="1" applyFill="1" applyBorder="1" applyAlignment="1" applyProtection="1">
      <alignment horizontal="center" vertical="center" shrinkToFit="1"/>
    </xf>
    <xf numFmtId="0" fontId="2" fillId="0" borderId="7" xfId="0" applyFont="1" applyBorder="1" applyAlignment="1" applyProtection="1">
      <alignment horizontal="center" vertical="center"/>
    </xf>
    <xf numFmtId="0" fontId="2" fillId="5" borderId="8" xfId="0" applyFont="1" applyFill="1" applyBorder="1" applyAlignment="1" applyProtection="1">
      <alignment horizontal="center" vertical="center"/>
    </xf>
    <xf numFmtId="0" fontId="8" fillId="5" borderId="18" xfId="0" applyFont="1" applyFill="1" applyBorder="1" applyAlignment="1" applyProtection="1">
      <alignment horizontal="center" vertical="center" wrapText="1" shrinkToFit="1"/>
    </xf>
    <xf numFmtId="0" fontId="8" fillId="5" borderId="19" xfId="0" applyFont="1" applyFill="1" applyBorder="1" applyAlignment="1" applyProtection="1">
      <alignment horizontal="center" vertical="center" wrapText="1" shrinkToFit="1"/>
    </xf>
    <xf numFmtId="0" fontId="2" fillId="5" borderId="18" xfId="0" applyFont="1" applyFill="1" applyBorder="1" applyAlignment="1" applyProtection="1">
      <alignment horizontal="center" vertical="center"/>
    </xf>
    <xf numFmtId="0" fontId="2" fillId="5" borderId="19" xfId="0" applyFont="1" applyFill="1" applyBorder="1" applyAlignment="1" applyProtection="1">
      <alignment horizontal="center" vertical="center"/>
    </xf>
    <xf numFmtId="0" fontId="2" fillId="5" borderId="17" xfId="0" applyFont="1" applyFill="1" applyBorder="1" applyAlignment="1" applyProtection="1">
      <alignment horizontal="center"/>
    </xf>
    <xf numFmtId="0" fontId="2" fillId="5" borderId="8" xfId="0" applyFont="1" applyFill="1" applyBorder="1" applyAlignment="1" applyProtection="1">
      <alignment horizontal="center"/>
    </xf>
    <xf numFmtId="0" fontId="2" fillId="5" borderId="16" xfId="0" applyFont="1" applyFill="1" applyBorder="1" applyAlignment="1" applyProtection="1">
      <alignment horizontal="center"/>
    </xf>
    <xf numFmtId="0" fontId="2" fillId="0" borderId="7" xfId="0" applyFont="1" applyBorder="1" applyAlignment="1" applyProtection="1">
      <alignment horizontal="left" vertical="center"/>
    </xf>
    <xf numFmtId="0" fontId="2" fillId="0" borderId="17" xfId="0" applyFont="1" applyBorder="1" applyAlignment="1" applyProtection="1">
      <alignment horizontal="right" vertical="center"/>
    </xf>
    <xf numFmtId="0" fontId="2" fillId="0" borderId="8" xfId="0" applyFont="1" applyBorder="1" applyAlignment="1" applyProtection="1">
      <alignment horizontal="right" vertical="center"/>
    </xf>
    <xf numFmtId="179" fontId="2" fillId="0" borderId="35" xfId="0" applyNumberFormat="1" applyFont="1" applyFill="1" applyBorder="1" applyAlignment="1" applyProtection="1">
      <alignment horizontal="right" vertical="center"/>
    </xf>
    <xf numFmtId="179" fontId="2" fillId="0" borderId="11" xfId="0" applyNumberFormat="1" applyFont="1" applyFill="1" applyBorder="1" applyAlignment="1" applyProtection="1">
      <alignment horizontal="right" vertical="center"/>
    </xf>
    <xf numFmtId="180" fontId="2" fillId="0" borderId="10" xfId="0" applyNumberFormat="1" applyFont="1" applyFill="1" applyBorder="1" applyAlignment="1" applyProtection="1">
      <alignment horizontal="right" vertical="center"/>
    </xf>
    <xf numFmtId="180" fontId="2" fillId="0" borderId="0" xfId="0" applyNumberFormat="1" applyFont="1" applyFill="1" applyBorder="1" applyAlignment="1" applyProtection="1">
      <alignment horizontal="right" vertical="center"/>
    </xf>
    <xf numFmtId="0" fontId="8" fillId="0" borderId="7" xfId="0" applyFont="1" applyBorder="1" applyAlignment="1" applyProtection="1">
      <alignment horizontal="center" vertical="center" wrapText="1" shrinkToFit="1"/>
    </xf>
    <xf numFmtId="0" fontId="7" fillId="0" borderId="7" xfId="0" applyFont="1" applyBorder="1" applyAlignment="1" applyProtection="1">
      <alignment horizontal="center" vertical="center" wrapText="1"/>
    </xf>
    <xf numFmtId="0" fontId="7" fillId="3" borderId="7" xfId="0" applyFont="1" applyFill="1" applyBorder="1" applyAlignment="1" applyProtection="1">
      <alignment horizontal="center" vertical="center" shrinkToFit="1"/>
      <protection locked="0"/>
    </xf>
    <xf numFmtId="0" fontId="7" fillId="0" borderId="20" xfId="0" applyFont="1" applyBorder="1" applyAlignment="1" applyProtection="1">
      <alignment horizontal="center" vertical="center" wrapText="1" shrinkToFit="1"/>
    </xf>
    <xf numFmtId="0" fontId="7" fillId="0" borderId="7" xfId="0" applyFont="1" applyBorder="1" applyAlignment="1" applyProtection="1">
      <alignment horizontal="center" vertical="center" wrapText="1" shrinkToFit="1"/>
    </xf>
    <xf numFmtId="0" fontId="6" fillId="5" borderId="7" xfId="0" applyFont="1" applyFill="1" applyBorder="1" applyAlignment="1" applyProtection="1">
      <alignment horizontal="center" vertical="center"/>
    </xf>
    <xf numFmtId="0" fontId="6" fillId="5" borderId="18" xfId="0" applyFont="1" applyFill="1" applyBorder="1" applyAlignment="1" applyProtection="1">
      <alignment horizontal="center" vertical="center" wrapText="1"/>
    </xf>
    <xf numFmtId="0" fontId="6" fillId="5" borderId="19" xfId="0" applyFont="1" applyFill="1" applyBorder="1" applyAlignment="1" applyProtection="1">
      <alignment horizontal="center" vertical="center" wrapText="1"/>
    </xf>
    <xf numFmtId="0" fontId="7" fillId="0" borderId="7" xfId="0" applyFont="1" applyBorder="1" applyAlignment="1" applyProtection="1">
      <alignment horizontal="center" vertical="center" shrinkToFit="1"/>
    </xf>
    <xf numFmtId="0" fontId="6" fillId="0" borderId="7" xfId="0" applyFont="1" applyBorder="1" applyAlignment="1" applyProtection="1">
      <alignment horizontal="center" vertical="center" shrinkToFit="1"/>
    </xf>
    <xf numFmtId="0" fontId="7" fillId="0" borderId="93" xfId="0" applyFont="1" applyBorder="1" applyAlignment="1" applyProtection="1">
      <alignment horizontal="center" vertical="center" shrinkToFit="1"/>
    </xf>
    <xf numFmtId="0" fontId="7" fillId="0" borderId="94" xfId="0" applyFont="1" applyBorder="1" applyAlignment="1" applyProtection="1">
      <alignment horizontal="center" vertical="center" shrinkToFit="1"/>
    </xf>
    <xf numFmtId="0" fontId="6" fillId="5" borderId="52" xfId="0" applyFont="1" applyFill="1" applyBorder="1" applyAlignment="1" applyProtection="1">
      <alignment horizontal="center" vertical="center" wrapText="1"/>
    </xf>
    <xf numFmtId="0" fontId="6" fillId="5" borderId="53" xfId="0" applyFont="1" applyFill="1" applyBorder="1" applyAlignment="1" applyProtection="1">
      <alignment horizontal="center" vertical="center" wrapText="1"/>
    </xf>
    <xf numFmtId="0" fontId="6" fillId="5" borderId="54" xfId="0" applyFont="1" applyFill="1" applyBorder="1" applyAlignment="1" applyProtection="1">
      <alignment horizontal="center" vertical="center" wrapText="1" shrinkToFit="1"/>
    </xf>
    <xf numFmtId="0" fontId="6" fillId="5" borderId="55" xfId="0" applyFont="1" applyFill="1" applyBorder="1" applyAlignment="1" applyProtection="1">
      <alignment horizontal="center" vertical="center" wrapText="1" shrinkToFit="1"/>
    </xf>
    <xf numFmtId="0" fontId="7" fillId="5" borderId="56" xfId="0" applyFont="1" applyFill="1" applyBorder="1" applyAlignment="1" applyProtection="1">
      <alignment horizontal="center" vertical="center" wrapText="1"/>
    </xf>
    <xf numFmtId="0" fontId="7" fillId="5" borderId="57" xfId="0" applyFont="1" applyFill="1" applyBorder="1" applyAlignment="1" applyProtection="1">
      <alignment horizontal="center" vertical="center" wrapText="1"/>
    </xf>
    <xf numFmtId="0" fontId="2" fillId="5" borderId="58" xfId="0" applyFont="1" applyFill="1" applyBorder="1" applyAlignment="1" applyProtection="1">
      <alignment horizontal="center" vertical="center" shrinkToFit="1"/>
    </xf>
    <xf numFmtId="0" fontId="2" fillId="5" borderId="59" xfId="0" applyFont="1" applyFill="1" applyBorder="1" applyAlignment="1" applyProtection="1">
      <alignment horizontal="center" vertical="center" shrinkToFit="1"/>
    </xf>
    <xf numFmtId="0" fontId="6" fillId="5" borderId="60" xfId="0" applyFont="1" applyFill="1" applyBorder="1" applyAlignment="1" applyProtection="1">
      <alignment horizontal="center" vertical="center" wrapText="1" shrinkToFit="1"/>
    </xf>
    <xf numFmtId="0" fontId="6" fillId="5" borderId="49" xfId="0" applyFont="1" applyFill="1" applyBorder="1" applyAlignment="1" applyProtection="1">
      <alignment horizontal="center" vertical="center" wrapText="1" shrinkToFit="1"/>
    </xf>
    <xf numFmtId="0" fontId="6" fillId="5" borderId="20" xfId="0" applyFont="1" applyFill="1" applyBorder="1" applyAlignment="1" applyProtection="1">
      <alignment horizontal="center" vertical="center" wrapText="1" shrinkToFit="1"/>
    </xf>
    <xf numFmtId="0" fontId="7" fillId="0" borderId="28" xfId="0" applyFont="1" applyBorder="1" applyAlignment="1" applyProtection="1">
      <alignment horizontal="center" vertical="center" wrapText="1" shrinkToFit="1"/>
    </xf>
    <xf numFmtId="0" fontId="7" fillId="0" borderId="14" xfId="0" applyFont="1" applyBorder="1" applyAlignment="1" applyProtection="1">
      <alignment horizontal="left" vertical="center" shrinkToFit="1"/>
    </xf>
    <xf numFmtId="0" fontId="6" fillId="5" borderId="50" xfId="0" applyFont="1" applyFill="1" applyBorder="1" applyAlignment="1" applyProtection="1">
      <alignment horizontal="center" vertical="center" wrapText="1" shrinkToFit="1"/>
    </xf>
    <xf numFmtId="0" fontId="6" fillId="5" borderId="7" xfId="0" applyFont="1" applyFill="1" applyBorder="1" applyAlignment="1" applyProtection="1">
      <alignment horizontal="center" vertical="center" wrapText="1" shrinkToFit="1"/>
    </xf>
    <xf numFmtId="0" fontId="6" fillId="5" borderId="51" xfId="0" applyFont="1" applyFill="1" applyBorder="1" applyAlignment="1" applyProtection="1">
      <alignment horizontal="center" vertical="center" wrapText="1" shrinkToFit="1"/>
    </xf>
    <xf numFmtId="0" fontId="6" fillId="5" borderId="28" xfId="0" applyFont="1" applyFill="1" applyBorder="1" applyAlignment="1" applyProtection="1">
      <alignment horizontal="center" vertical="center" wrapText="1" shrinkToFit="1"/>
    </xf>
    <xf numFmtId="0" fontId="6" fillId="5" borderId="58" xfId="0" applyFont="1" applyFill="1" applyBorder="1" applyAlignment="1" applyProtection="1">
      <alignment horizontal="center" vertical="center" wrapText="1" shrinkToFit="1"/>
    </xf>
    <xf numFmtId="0" fontId="6" fillId="5" borderId="59" xfId="0" applyFont="1" applyFill="1" applyBorder="1" applyAlignment="1" applyProtection="1">
      <alignment horizontal="center" vertical="center" wrapText="1" shrinkToFit="1"/>
    </xf>
    <xf numFmtId="0" fontId="6" fillId="5" borderId="29" xfId="0" applyFont="1" applyFill="1" applyBorder="1" applyAlignment="1" applyProtection="1">
      <alignment horizontal="center" vertical="center" wrapText="1" shrinkToFit="1"/>
    </xf>
    <xf numFmtId="0" fontId="6" fillId="5" borderId="19" xfId="0" applyFont="1" applyFill="1" applyBorder="1" applyAlignment="1" applyProtection="1">
      <alignment horizontal="center" vertical="center" wrapText="1" shrinkToFit="1"/>
    </xf>
    <xf numFmtId="0" fontId="8" fillId="5" borderId="49" xfId="0" applyFont="1" applyFill="1" applyBorder="1" applyAlignment="1" applyProtection="1">
      <alignment horizontal="center" vertical="center" wrapText="1" shrinkToFit="1"/>
    </xf>
    <xf numFmtId="0" fontId="8" fillId="5" borderId="20" xfId="0" applyFont="1" applyFill="1" applyBorder="1" applyAlignment="1" applyProtection="1">
      <alignment horizontal="center" vertical="center" wrapText="1" shrinkToFit="1"/>
    </xf>
    <xf numFmtId="0" fontId="7" fillId="5" borderId="70" xfId="0" applyFont="1" applyFill="1" applyBorder="1" applyAlignment="1" applyProtection="1">
      <alignment horizontal="center" vertical="center" shrinkToFit="1"/>
    </xf>
    <xf numFmtId="0" fontId="7" fillId="5" borderId="71" xfId="0" applyFont="1" applyFill="1" applyBorder="1" applyAlignment="1" applyProtection="1">
      <alignment horizontal="center" vertical="center" shrinkToFit="1"/>
    </xf>
    <xf numFmtId="0" fontId="7" fillId="5" borderId="72" xfId="0" applyFont="1" applyFill="1" applyBorder="1" applyAlignment="1" applyProtection="1">
      <alignment horizontal="center" vertical="center" shrinkToFit="1"/>
    </xf>
    <xf numFmtId="0" fontId="19" fillId="0" borderId="29" xfId="0" applyFont="1" applyFill="1" applyBorder="1" applyAlignment="1" applyProtection="1">
      <alignment horizontal="center" vertical="center"/>
    </xf>
    <xf numFmtId="0" fontId="7" fillId="5" borderId="61" xfId="0" applyFont="1" applyFill="1" applyBorder="1" applyAlignment="1" applyProtection="1">
      <alignment horizontal="center" vertical="center" wrapText="1"/>
    </xf>
    <xf numFmtId="0" fontId="7" fillId="5" borderId="62" xfId="0" applyFont="1" applyFill="1" applyBorder="1" applyAlignment="1" applyProtection="1">
      <alignment horizontal="center" vertical="center" wrapText="1"/>
    </xf>
    <xf numFmtId="0" fontId="7" fillId="5" borderId="63" xfId="0" applyFont="1" applyFill="1" applyBorder="1" applyAlignment="1" applyProtection="1">
      <alignment horizontal="center" vertical="center" wrapText="1"/>
    </xf>
    <xf numFmtId="0" fontId="2" fillId="0" borderId="64" xfId="0" applyFont="1" applyFill="1" applyBorder="1" applyAlignment="1" applyProtection="1">
      <alignment horizontal="center" vertical="center" wrapText="1" shrinkToFit="1"/>
    </xf>
    <xf numFmtId="0" fontId="2" fillId="0" borderId="65" xfId="0" applyFont="1" applyFill="1" applyBorder="1" applyAlignment="1" applyProtection="1">
      <alignment horizontal="center" vertical="center" wrapText="1" shrinkToFit="1"/>
    </xf>
    <xf numFmtId="0" fontId="2" fillId="0" borderId="8" xfId="0" applyFont="1" applyFill="1" applyBorder="1" applyAlignment="1" applyProtection="1">
      <alignment horizontal="center" vertical="center" wrapText="1" shrinkToFit="1"/>
    </xf>
    <xf numFmtId="0" fontId="2" fillId="0" borderId="16" xfId="0" applyFont="1" applyFill="1" applyBorder="1" applyAlignment="1" applyProtection="1">
      <alignment horizontal="center" vertical="center" wrapText="1" shrinkToFit="1"/>
    </xf>
    <xf numFmtId="0" fontId="20" fillId="0" borderId="66" xfId="0" applyFont="1" applyBorder="1" applyAlignment="1" applyProtection="1">
      <alignment horizontal="center" vertical="center" shrinkToFit="1"/>
    </xf>
    <xf numFmtId="0" fontId="20" fillId="0" borderId="67" xfId="0" applyFont="1" applyBorder="1" applyAlignment="1" applyProtection="1">
      <alignment horizontal="center" vertical="center" shrinkToFit="1"/>
    </xf>
    <xf numFmtId="0" fontId="20" fillId="0" borderId="68" xfId="0" applyFont="1" applyBorder="1" applyAlignment="1" applyProtection="1">
      <alignment horizontal="center" vertical="center" shrinkToFit="1"/>
    </xf>
    <xf numFmtId="0" fontId="8" fillId="5" borderId="77" xfId="0" applyFont="1" applyFill="1" applyBorder="1" applyAlignment="1" applyProtection="1">
      <alignment horizontal="center" vertical="center" wrapText="1" shrinkToFit="1"/>
    </xf>
    <xf numFmtId="0" fontId="8" fillId="5" borderId="65" xfId="0" applyFont="1" applyFill="1" applyBorder="1" applyAlignment="1" applyProtection="1">
      <alignment horizontal="center" vertical="center" wrapText="1" shrinkToFit="1"/>
    </xf>
    <xf numFmtId="0" fontId="8" fillId="5" borderId="17" xfId="0" applyFont="1" applyFill="1" applyBorder="1" applyAlignment="1" applyProtection="1">
      <alignment horizontal="center" vertical="center" wrapText="1" shrinkToFit="1"/>
    </xf>
    <xf numFmtId="0" fontId="8" fillId="5" borderId="16" xfId="0" applyFont="1" applyFill="1" applyBorder="1" applyAlignment="1" applyProtection="1">
      <alignment horizontal="center" vertical="center" wrapText="1" shrinkToFit="1"/>
    </xf>
    <xf numFmtId="0" fontId="8" fillId="5" borderId="78" xfId="0" applyFont="1" applyFill="1" applyBorder="1" applyAlignment="1" applyProtection="1">
      <alignment horizontal="center" vertical="center" wrapText="1" shrinkToFit="1"/>
    </xf>
    <xf numFmtId="0" fontId="8" fillId="5" borderId="79" xfId="0" applyFont="1" applyFill="1" applyBorder="1" applyAlignment="1" applyProtection="1">
      <alignment horizontal="center" vertical="center" wrapText="1" shrinkToFit="1"/>
    </xf>
    <xf numFmtId="0" fontId="19" fillId="4" borderId="7" xfId="0" applyFont="1" applyFill="1" applyBorder="1" applyAlignment="1" applyProtection="1">
      <alignment horizontal="center" vertical="center"/>
    </xf>
    <xf numFmtId="0" fontId="19" fillId="4" borderId="24" xfId="0" applyFont="1" applyFill="1" applyBorder="1" applyAlignment="1" applyProtection="1">
      <alignment horizontal="center" vertical="center"/>
    </xf>
    <xf numFmtId="0" fontId="2" fillId="5" borderId="1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2" fillId="5" borderId="78" xfId="0" applyFont="1" applyFill="1" applyBorder="1" applyAlignment="1" applyProtection="1">
      <alignment horizontal="center" vertical="center" wrapText="1"/>
    </xf>
    <xf numFmtId="0" fontId="2" fillId="5" borderId="79" xfId="0" applyFont="1" applyFill="1" applyBorder="1" applyAlignment="1" applyProtection="1">
      <alignment horizontal="center" vertical="center" wrapText="1"/>
    </xf>
    <xf numFmtId="0" fontId="19" fillId="4" borderId="80" xfId="0" applyFont="1" applyFill="1" applyBorder="1" applyAlignment="1" applyProtection="1">
      <alignment horizontal="center" vertical="center"/>
    </xf>
    <xf numFmtId="0" fontId="2" fillId="0" borderId="7" xfId="0" applyFont="1" applyBorder="1" applyAlignment="1">
      <alignment horizontal="left" vertical="center" shrinkToFit="1"/>
    </xf>
    <xf numFmtId="38" fontId="10" fillId="2" borderId="83" xfId="1" applyFont="1" applyFill="1" applyBorder="1" applyAlignment="1">
      <alignment horizontal="center" vertical="center" shrinkToFit="1"/>
    </xf>
    <xf numFmtId="38" fontId="10" fillId="2" borderId="33" xfId="1" applyFont="1" applyFill="1" applyBorder="1" applyAlignment="1">
      <alignment horizontal="center" vertical="center" shrinkToFit="1"/>
    </xf>
    <xf numFmtId="38" fontId="10" fillId="0" borderId="84" xfId="1" applyFont="1" applyFill="1" applyBorder="1" applyAlignment="1">
      <alignment horizontal="center" vertical="center" shrinkToFit="1"/>
    </xf>
    <xf numFmtId="38" fontId="10" fillId="0" borderId="85" xfId="1" applyFont="1" applyFill="1" applyBorder="1" applyAlignment="1">
      <alignment horizontal="center" vertical="center" shrinkToFit="1"/>
    </xf>
    <xf numFmtId="38" fontId="10" fillId="0" borderId="86" xfId="1" applyFont="1" applyFill="1" applyBorder="1" applyAlignment="1">
      <alignment horizontal="center" vertical="center" shrinkToFit="1"/>
    </xf>
    <xf numFmtId="38" fontId="10" fillId="0" borderId="87" xfId="1" applyFont="1" applyFill="1" applyBorder="1" applyAlignment="1">
      <alignment horizontal="center" vertical="center" shrinkToFit="1"/>
    </xf>
    <xf numFmtId="38" fontId="10" fillId="0" borderId="88" xfId="1" applyFont="1" applyFill="1" applyBorder="1" applyAlignment="1">
      <alignment horizontal="center" vertical="center" shrinkToFit="1"/>
    </xf>
    <xf numFmtId="38" fontId="10" fillId="0" borderId="89" xfId="1" applyFont="1" applyFill="1" applyBorder="1" applyAlignment="1">
      <alignment horizontal="center" vertical="center" shrinkToFit="1"/>
    </xf>
    <xf numFmtId="38" fontId="10" fillId="0" borderId="32" xfId="1" applyFont="1" applyFill="1" applyBorder="1" applyAlignment="1">
      <alignment horizontal="center" vertical="center" shrinkToFit="1"/>
    </xf>
    <xf numFmtId="38" fontId="10" fillId="0" borderId="32" xfId="1" applyFont="1" applyBorder="1" applyAlignment="1">
      <alignment horizontal="center" vertical="center"/>
    </xf>
    <xf numFmtId="0" fontId="11" fillId="0" borderId="3"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5" xfId="0" applyFont="1" applyBorder="1" applyAlignment="1">
      <alignment horizontal="justify" vertical="center" wrapText="1"/>
    </xf>
    <xf numFmtId="0" fontId="11" fillId="0" borderId="90" xfId="0" applyFont="1" applyBorder="1" applyAlignment="1">
      <alignment horizontal="center" vertical="center" wrapText="1"/>
    </xf>
    <xf numFmtId="0" fontId="11" fillId="0" borderId="91" xfId="0" applyFont="1" applyBorder="1" applyAlignment="1">
      <alignment horizontal="center" vertical="center" wrapText="1"/>
    </xf>
    <xf numFmtId="0" fontId="11" fillId="0" borderId="2" xfId="0" applyFont="1" applyBorder="1" applyAlignment="1">
      <alignment horizontal="center" vertical="center" wrapText="1"/>
    </xf>
    <xf numFmtId="38" fontId="2" fillId="0" borderId="90" xfId="2" applyFont="1" applyFill="1" applyBorder="1" applyAlignment="1">
      <alignment horizontal="left" vertical="center"/>
    </xf>
    <xf numFmtId="38" fontId="2" fillId="0" borderId="91" xfId="2" applyFont="1" applyFill="1" applyBorder="1" applyAlignment="1">
      <alignment horizontal="left" vertical="center"/>
    </xf>
    <xf numFmtId="38" fontId="2" fillId="0" borderId="2" xfId="2" applyFont="1" applyFill="1" applyBorder="1" applyAlignment="1">
      <alignment horizontal="left" vertical="center"/>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7" fillId="5" borderId="49" xfId="0" applyFont="1" applyFill="1" applyBorder="1" applyAlignment="1">
      <alignment horizontal="center" vertical="center" shrinkToFit="1"/>
    </xf>
    <xf numFmtId="0" fontId="7" fillId="5" borderId="54" xfId="0" applyFont="1" applyFill="1" applyBorder="1" applyAlignment="1">
      <alignment horizontal="center" vertical="center" shrinkToFit="1"/>
    </xf>
    <xf numFmtId="0" fontId="7" fillId="5" borderId="69" xfId="0" applyFont="1" applyFill="1" applyBorder="1" applyAlignment="1">
      <alignment horizontal="center" vertical="center" shrinkToFit="1"/>
    </xf>
    <xf numFmtId="0" fontId="7" fillId="5" borderId="60" xfId="0" applyFont="1" applyFill="1" applyBorder="1" applyAlignment="1">
      <alignment horizontal="center" vertical="center" shrinkToFit="1"/>
    </xf>
    <xf numFmtId="0" fontId="7" fillId="5" borderId="50" xfId="0" applyFont="1" applyFill="1" applyBorder="1" applyAlignment="1">
      <alignment horizontal="center" vertical="center" shrinkToFit="1"/>
    </xf>
    <xf numFmtId="0" fontId="7" fillId="5" borderId="54" xfId="0" applyFont="1" applyFill="1" applyBorder="1" applyAlignment="1">
      <alignment horizontal="center" vertical="center" wrapText="1" shrinkToFit="1"/>
    </xf>
    <xf numFmtId="0" fontId="7" fillId="5" borderId="60" xfId="0" applyFont="1" applyFill="1" applyBorder="1" applyAlignment="1">
      <alignment horizontal="center" vertical="center" wrapText="1" shrinkToFit="1"/>
    </xf>
    <xf numFmtId="0" fontId="7" fillId="5" borderId="51" xfId="0" applyFont="1" applyFill="1" applyBorder="1" applyAlignment="1">
      <alignment horizontal="center" vertical="center" shrinkToFit="1"/>
    </xf>
    <xf numFmtId="0" fontId="2" fillId="0" borderId="75" xfId="0" applyFont="1" applyBorder="1" applyAlignment="1">
      <alignment horizontal="center" vertical="center" shrinkToFit="1"/>
    </xf>
    <xf numFmtId="0" fontId="2" fillId="0" borderId="35"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wrapText="1"/>
    </xf>
    <xf numFmtId="0" fontId="2" fillId="0" borderId="7" xfId="0" applyFont="1" applyBorder="1" applyAlignment="1">
      <alignment horizontal="center" vertical="center" shrinkToFit="1"/>
    </xf>
    <xf numFmtId="0" fontId="2" fillId="0" borderId="35" xfId="0" applyFont="1" applyBorder="1" applyAlignment="1">
      <alignment horizontal="center" vertical="center"/>
    </xf>
    <xf numFmtId="0" fontId="2" fillId="0" borderId="9" xfId="0" applyFont="1" applyBorder="1" applyAlignment="1">
      <alignment horizontal="center" vertical="center"/>
    </xf>
    <xf numFmtId="0" fontId="2" fillId="0" borderId="35" xfId="0" applyFont="1" applyBorder="1" applyAlignment="1">
      <alignment horizontal="center" vertical="center" wrapText="1"/>
    </xf>
    <xf numFmtId="0" fontId="2" fillId="0" borderId="9" xfId="0" applyFont="1" applyBorder="1" applyAlignment="1">
      <alignment horizontal="center" vertical="center" wrapText="1"/>
    </xf>
    <xf numFmtId="0" fontId="2" fillId="4" borderId="73" xfId="0" applyFont="1" applyFill="1" applyBorder="1" applyAlignment="1">
      <alignment horizontal="center" vertical="center" wrapText="1" shrinkToFit="1"/>
    </xf>
    <xf numFmtId="0" fontId="2" fillId="0" borderId="76" xfId="0" applyFont="1" applyBorder="1" applyAlignment="1">
      <alignment horizontal="center" vertical="center" shrinkToFit="1"/>
    </xf>
    <xf numFmtId="0" fontId="2" fillId="0" borderId="81" xfId="0" applyFont="1" applyBorder="1" applyAlignment="1">
      <alignment horizontal="left" vertical="center" wrapText="1"/>
    </xf>
    <xf numFmtId="0" fontId="2" fillId="0" borderId="82" xfId="0" applyFont="1" applyBorder="1" applyAlignment="1">
      <alignment horizontal="left" vertical="center" wrapText="1"/>
    </xf>
    <xf numFmtId="0" fontId="2" fillId="0" borderId="39" xfId="0" applyFont="1" applyBorder="1" applyAlignment="1">
      <alignment horizontal="left" vertical="center" wrapText="1"/>
    </xf>
    <xf numFmtId="0" fontId="2" fillId="0" borderId="24" xfId="0" applyFont="1" applyBorder="1" applyAlignment="1">
      <alignment horizontal="center" vertical="center" shrinkToFit="1"/>
    </xf>
    <xf numFmtId="0" fontId="2" fillId="0" borderId="81" xfId="0" applyFont="1" applyBorder="1" applyAlignment="1">
      <alignment horizontal="center" vertical="center"/>
    </xf>
    <xf numFmtId="0" fontId="2" fillId="0" borderId="39" xfId="0" applyFont="1" applyBorder="1" applyAlignment="1">
      <alignment horizontal="center" vertical="center"/>
    </xf>
    <xf numFmtId="0" fontId="2" fillId="0" borderId="81"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74" xfId="0" applyFont="1" applyFill="1" applyBorder="1" applyAlignment="1">
      <alignment horizontal="center" vertical="center" wrapText="1" shrinkToFit="1"/>
    </xf>
  </cellXfs>
  <cellStyles count="4">
    <cellStyle name="桁区切り" xfId="1" builtinId="6"/>
    <cellStyle name="桁区切り 2" xfId="2" xr:uid="{F3676679-90FD-44D6-9D0F-B91FC2B41E74}"/>
    <cellStyle name="標準" xfId="0" builtinId="0"/>
    <cellStyle name="標準 14" xfId="3" xr:uid="{FD3B4C99-1211-4881-B06C-D59B559048E6}"/>
  </cellStyles>
  <dxfs count="19">
    <dxf>
      <font>
        <color rgb="FF9C0006"/>
      </font>
      <fill>
        <patternFill>
          <bgColor rgb="FFFFC7CE"/>
        </patternFill>
      </fill>
    </dxf>
    <dxf>
      <fill>
        <patternFill>
          <bgColor theme="0" tint="-0.34998626667073579"/>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ont>
        <color rgb="FF006100"/>
      </font>
      <fill>
        <patternFill>
          <bgColor rgb="FFC6EFCE"/>
        </patternFill>
      </fill>
    </dxf>
    <dxf>
      <fill>
        <patternFill>
          <bgColor theme="0" tint="-0.24994659260841701"/>
        </patternFill>
      </fill>
    </dxf>
    <dxf>
      <font>
        <color rgb="FF9C5700"/>
      </font>
      <fill>
        <patternFill>
          <bgColor rgb="FFFFEB9C"/>
        </patternFill>
      </fill>
    </dxf>
    <dxf>
      <font>
        <color rgb="FF9C0006"/>
      </font>
      <fill>
        <patternFill>
          <bgColor rgb="FFFFC7CE"/>
        </patternFill>
      </fill>
    </dxf>
    <dxf>
      <fill>
        <patternFill>
          <bgColor theme="0" tint="-0.24994659260841701"/>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110783</xdr:colOff>
      <xdr:row>19</xdr:row>
      <xdr:rowOff>46880</xdr:rowOff>
    </xdr:from>
    <xdr:to>
      <xdr:col>20</xdr:col>
      <xdr:colOff>438739</xdr:colOff>
      <xdr:row>20</xdr:row>
      <xdr:rowOff>192556</xdr:rowOff>
    </xdr:to>
    <xdr:sp macro="" textlink="">
      <xdr:nvSpPr>
        <xdr:cNvPr id="2" name="矢印: 左 1">
          <a:extLst>
            <a:ext uri="{FF2B5EF4-FFF2-40B4-BE49-F238E27FC236}">
              <a16:creationId xmlns:a16="http://schemas.microsoft.com/office/drawing/2014/main" id="{9FD5FA6C-ADF0-4E8A-D26F-6CD6FE353D6D}"/>
            </a:ext>
            <a:ext uri="{C183D7F6-B498-43B3-948B-1728B52AA6E4}">
              <adec:decorative xmlns:adec="http://schemas.microsoft.com/office/drawing/2017/decorative" val="1"/>
            </a:ext>
          </a:extLst>
        </xdr:cNvPr>
        <xdr:cNvSpPr/>
      </xdr:nvSpPr>
      <xdr:spPr>
        <a:xfrm rot="21100938">
          <a:off x="10359683" y="2837705"/>
          <a:ext cx="1842431" cy="39332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8FD7A-302A-43E0-92BA-23FD6975CBBC}">
  <sheetPr codeName="Sheet2">
    <tabColor rgb="FFFF0000"/>
    <pageSetUpPr fitToPage="1"/>
  </sheetPr>
  <dimension ref="A1:N50"/>
  <sheetViews>
    <sheetView tabSelected="1" view="pageBreakPreview" zoomScaleNormal="100" zoomScaleSheetLayoutView="100" workbookViewId="0">
      <selection activeCell="F16" sqref="F16"/>
    </sheetView>
  </sheetViews>
  <sheetFormatPr defaultRowHeight="13.5"/>
  <cols>
    <col min="1" max="1" width="1.625" style="101" customWidth="1"/>
    <col min="2" max="2" width="2.625" style="101" customWidth="1"/>
    <col min="3" max="4" width="9.625" style="101" customWidth="1"/>
    <col min="5" max="5" width="9.5" style="101" bestFit="1" customWidth="1"/>
    <col min="6" max="7" width="11.625" style="101" bestFit="1" customWidth="1"/>
    <col min="8" max="8" width="9" style="101" bestFit="1" customWidth="1"/>
    <col min="9" max="9" width="20.5" style="101" bestFit="1" customWidth="1"/>
    <col min="10" max="10" width="5.625" style="101" customWidth="1"/>
    <col min="11" max="11" width="4.5" style="101" bestFit="1" customWidth="1"/>
    <col min="12" max="12" width="17.125" style="101" bestFit="1" customWidth="1"/>
    <col min="13" max="16384" width="9" style="101"/>
  </cols>
  <sheetData>
    <row r="1" spans="1:13" ht="15" customHeight="1">
      <c r="A1" s="253" t="s">
        <v>19</v>
      </c>
      <c r="B1" s="253"/>
      <c r="C1" s="253"/>
      <c r="D1" s="253"/>
      <c r="E1" s="253"/>
      <c r="F1" s="253"/>
      <c r="G1" s="253"/>
      <c r="H1" s="42"/>
      <c r="I1" s="42"/>
      <c r="J1" s="42"/>
      <c r="K1" s="42"/>
      <c r="L1" s="42"/>
    </row>
    <row r="2" spans="1:13" ht="15" customHeight="1">
      <c r="A2" s="42"/>
      <c r="B2" s="42"/>
      <c r="C2" s="42"/>
      <c r="D2" s="42"/>
      <c r="E2" s="42"/>
      <c r="F2" s="42"/>
      <c r="G2" s="42"/>
      <c r="H2" s="42"/>
      <c r="I2" s="43" t="str">
        <f>C16&amp;D16&amp;E16&amp;F16&amp;"月5日"</f>
        <v>令和7年9月5日</v>
      </c>
      <c r="J2" s="42"/>
      <c r="K2" s="42"/>
      <c r="L2" s="42"/>
    </row>
    <row r="3" spans="1:13" ht="15" customHeight="1">
      <c r="A3" s="42"/>
      <c r="B3" s="42" t="s">
        <v>20</v>
      </c>
      <c r="C3" s="42"/>
      <c r="D3" s="42"/>
      <c r="E3" s="42"/>
      <c r="F3" s="42"/>
      <c r="G3" s="42"/>
      <c r="H3" s="42"/>
      <c r="I3" s="43"/>
      <c r="J3" s="42"/>
      <c r="K3" s="42"/>
      <c r="L3" s="42"/>
    </row>
    <row r="4" spans="1:13" ht="15" customHeight="1">
      <c r="A4" s="42"/>
      <c r="D4" s="42"/>
      <c r="E4" s="43" t="s">
        <v>21</v>
      </c>
      <c r="F4" s="43" t="s">
        <v>22</v>
      </c>
      <c r="G4" s="241"/>
      <c r="H4" s="242"/>
      <c r="I4" s="243"/>
      <c r="J4" s="44"/>
      <c r="M4" s="131"/>
    </row>
    <row r="5" spans="1:13" ht="15" customHeight="1">
      <c r="A5" s="42"/>
      <c r="D5" s="41"/>
      <c r="E5" s="43" t="s">
        <v>95</v>
      </c>
      <c r="F5" s="43"/>
      <c r="G5" s="244"/>
      <c r="H5" s="245"/>
      <c r="I5" s="246"/>
      <c r="J5" s="44"/>
      <c r="M5" s="131"/>
    </row>
    <row r="6" spans="1:13" ht="15" customHeight="1">
      <c r="A6" s="42"/>
      <c r="D6" s="42"/>
      <c r="E6" s="43"/>
      <c r="F6" s="43" t="s">
        <v>23</v>
      </c>
      <c r="G6" s="241"/>
      <c r="H6" s="242"/>
      <c r="I6" s="243"/>
      <c r="J6" s="45"/>
      <c r="M6" s="131"/>
    </row>
    <row r="7" spans="1:13" ht="15" customHeight="1">
      <c r="A7" s="42"/>
      <c r="D7" s="42"/>
      <c r="E7" s="43"/>
      <c r="F7" s="43"/>
      <c r="G7" s="244"/>
      <c r="H7" s="245"/>
      <c r="I7" s="246"/>
      <c r="J7" s="45"/>
      <c r="M7" s="131"/>
    </row>
    <row r="8" spans="1:13" ht="15" customHeight="1">
      <c r="A8" s="42"/>
      <c r="D8" s="42"/>
      <c r="E8" s="43"/>
      <c r="F8" s="43" t="s">
        <v>24</v>
      </c>
      <c r="G8" s="247"/>
      <c r="H8" s="248"/>
      <c r="I8" s="249"/>
      <c r="J8" s="45"/>
      <c r="M8" s="131"/>
    </row>
    <row r="9" spans="1:13" ht="15" customHeight="1">
      <c r="A9" s="46"/>
      <c r="D9" s="46"/>
      <c r="E9" s="47"/>
      <c r="F9" s="47"/>
      <c r="G9" s="48"/>
      <c r="H9" s="48"/>
      <c r="I9" s="48"/>
      <c r="J9" s="45"/>
      <c r="M9" s="131"/>
    </row>
    <row r="10" spans="1:13" ht="15" customHeight="1">
      <c r="A10" s="42"/>
      <c r="D10" s="42"/>
      <c r="E10" s="43" t="s">
        <v>25</v>
      </c>
      <c r="F10" s="43" t="s">
        <v>22</v>
      </c>
      <c r="G10" s="241"/>
      <c r="H10" s="242"/>
      <c r="I10" s="243"/>
      <c r="J10" s="44"/>
      <c r="M10" s="131"/>
    </row>
    <row r="11" spans="1:13" ht="15" customHeight="1">
      <c r="A11" s="42"/>
      <c r="B11" s="42"/>
      <c r="C11" s="233" t="s">
        <v>115</v>
      </c>
      <c r="D11" s="74" t="s">
        <v>261</v>
      </c>
      <c r="E11" s="132"/>
      <c r="F11" s="43"/>
      <c r="G11" s="244"/>
      <c r="H11" s="245"/>
      <c r="I11" s="246"/>
      <c r="J11" s="44"/>
      <c r="L11" s="49" t="s">
        <v>41</v>
      </c>
    </row>
    <row r="12" spans="1:13" ht="15" customHeight="1">
      <c r="A12" s="42"/>
      <c r="B12" s="42"/>
      <c r="C12" s="234" t="s">
        <v>116</v>
      </c>
      <c r="D12" s="99">
        <f>'02児童名簿'!N4</f>
        <v>0</v>
      </c>
      <c r="E12" s="132"/>
      <c r="F12" s="43" t="s">
        <v>23</v>
      </c>
      <c r="G12" s="247"/>
      <c r="H12" s="248"/>
      <c r="I12" s="249"/>
      <c r="J12" s="45"/>
      <c r="K12" s="133">
        <f>IF(D12=0,1,VLOOKUP(D12,K13:L21,2,TRUE))</f>
        <v>1</v>
      </c>
      <c r="L12" s="131"/>
    </row>
    <row r="13" spans="1:13" ht="15" customHeight="1">
      <c r="A13" s="42"/>
      <c r="B13" s="42"/>
      <c r="C13" s="42"/>
      <c r="D13" s="42"/>
      <c r="E13" s="42"/>
      <c r="F13" s="42"/>
      <c r="G13" s="42"/>
      <c r="H13" s="42"/>
      <c r="I13" s="42"/>
      <c r="J13" s="50"/>
      <c r="K13" s="101">
        <v>1</v>
      </c>
      <c r="L13" s="101">
        <v>1</v>
      </c>
    </row>
    <row r="14" spans="1:13" ht="15" customHeight="1">
      <c r="A14" s="42"/>
      <c r="B14" s="42"/>
      <c r="C14" s="252" t="s">
        <v>96</v>
      </c>
      <c r="D14" s="252"/>
      <c r="E14" s="252"/>
      <c r="F14" s="252"/>
      <c r="G14" s="39">
        <v>7</v>
      </c>
      <c r="H14" s="253" t="s">
        <v>97</v>
      </c>
      <c r="I14" s="253"/>
      <c r="J14" s="51"/>
      <c r="K14" s="101">
        <v>41</v>
      </c>
      <c r="L14" s="101">
        <v>2</v>
      </c>
    </row>
    <row r="15" spans="1:13" ht="15" customHeight="1">
      <c r="A15" s="42"/>
      <c r="B15" s="42"/>
      <c r="C15" s="42"/>
      <c r="D15" s="42"/>
      <c r="E15" s="42"/>
      <c r="F15" s="42"/>
      <c r="G15" s="42"/>
      <c r="H15" s="42"/>
      <c r="I15" s="42"/>
      <c r="J15" s="50"/>
      <c r="K15" s="101">
        <v>51</v>
      </c>
      <c r="L15" s="101">
        <v>3</v>
      </c>
    </row>
    <row r="16" spans="1:13" ht="15" customHeight="1">
      <c r="B16" s="42"/>
      <c r="C16" s="52" t="s">
        <v>0</v>
      </c>
      <c r="D16" s="53">
        <f>IF(F16&gt;3,G14,G14+1)</f>
        <v>7</v>
      </c>
      <c r="E16" s="54" t="s">
        <v>1</v>
      </c>
      <c r="F16" s="39">
        <v>9</v>
      </c>
      <c r="G16" s="42" t="s">
        <v>113</v>
      </c>
      <c r="J16" s="131"/>
      <c r="K16" s="101">
        <v>61</v>
      </c>
      <c r="L16" s="101">
        <v>4</v>
      </c>
    </row>
    <row r="17" spans="1:14" ht="15" customHeight="1">
      <c r="A17" s="42"/>
      <c r="B17" s="55"/>
      <c r="C17" s="56" t="s">
        <v>114</v>
      </c>
      <c r="D17" s="42"/>
      <c r="E17" s="55"/>
      <c r="F17" s="55"/>
      <c r="G17" s="55"/>
      <c r="H17" s="55"/>
      <c r="I17" s="55"/>
      <c r="J17" s="50"/>
      <c r="K17" s="101">
        <v>71</v>
      </c>
      <c r="L17" s="101">
        <v>5</v>
      </c>
    </row>
    <row r="18" spans="1:14" ht="15" customHeight="1">
      <c r="A18" s="42"/>
      <c r="B18" s="42"/>
      <c r="C18" s="42"/>
      <c r="I18" s="54"/>
      <c r="J18" s="57"/>
      <c r="K18" s="101">
        <v>81</v>
      </c>
      <c r="L18" s="101">
        <v>6</v>
      </c>
    </row>
    <row r="19" spans="1:14" ht="15" customHeight="1">
      <c r="A19" s="42"/>
      <c r="B19" s="42">
        <v>1</v>
      </c>
      <c r="C19" s="253" t="s">
        <v>98</v>
      </c>
      <c r="D19" s="253"/>
      <c r="E19" s="250">
        <f>SUM(I35,I38:I42,I46:I47,C50)</f>
        <v>0</v>
      </c>
      <c r="F19" s="250"/>
      <c r="G19" s="250"/>
      <c r="H19" s="42" t="s">
        <v>26</v>
      </c>
      <c r="I19" s="42" t="s">
        <v>259</v>
      </c>
      <c r="J19" s="42"/>
      <c r="K19" s="101">
        <v>91</v>
      </c>
      <c r="L19" s="101">
        <v>7</v>
      </c>
    </row>
    <row r="20" spans="1:14" ht="15" customHeight="1">
      <c r="A20" s="42"/>
      <c r="B20" s="42"/>
      <c r="C20" s="41"/>
      <c r="D20" s="41"/>
      <c r="E20" s="42"/>
      <c r="F20" s="42"/>
      <c r="G20" s="42"/>
      <c r="H20" s="42"/>
      <c r="I20" s="42"/>
      <c r="J20" s="42"/>
      <c r="K20" s="101">
        <v>101</v>
      </c>
      <c r="L20" s="101">
        <v>8</v>
      </c>
    </row>
    <row r="21" spans="1:14" ht="15" customHeight="1">
      <c r="A21" s="42"/>
      <c r="B21" s="42">
        <v>2</v>
      </c>
      <c r="C21" s="260" t="s">
        <v>206</v>
      </c>
      <c r="D21" s="260"/>
      <c r="E21" s="260"/>
      <c r="F21" s="260"/>
      <c r="G21" s="260"/>
      <c r="H21" s="260"/>
      <c r="I21" s="260"/>
      <c r="J21" s="59"/>
      <c r="K21" s="101">
        <v>111</v>
      </c>
      <c r="L21" s="101">
        <v>9</v>
      </c>
    </row>
    <row r="22" spans="1:14" ht="15" customHeight="1">
      <c r="A22" s="42"/>
      <c r="B22" s="42"/>
      <c r="C22" s="269" t="s">
        <v>33</v>
      </c>
      <c r="D22" s="269"/>
      <c r="E22" s="269"/>
      <c r="F22" s="229" t="s">
        <v>107</v>
      </c>
      <c r="G22" s="230" t="s">
        <v>108</v>
      </c>
      <c r="H22" s="232" t="s">
        <v>106</v>
      </c>
      <c r="I22" s="229" t="s">
        <v>109</v>
      </c>
      <c r="J22" s="63"/>
      <c r="K22" s="64"/>
      <c r="L22" s="64"/>
    </row>
    <row r="23" spans="1:14" ht="15" customHeight="1">
      <c r="A23" s="42"/>
      <c r="B23" s="42"/>
      <c r="C23" s="261" t="s">
        <v>27</v>
      </c>
      <c r="D23" s="251">
        <v>0</v>
      </c>
      <c r="E23" s="251"/>
      <c r="F23" s="134">
        <f>VLOOKUP($K$12+10,単価表!$A:$E,4,FALSE)</f>
        <v>191240</v>
      </c>
      <c r="G23" s="134">
        <f>単価表!$M$15</f>
        <v>110</v>
      </c>
      <c r="H23" s="65">
        <f>'03職員名簿（市内施設のみ）'!Q13</f>
        <v>0</v>
      </c>
      <c r="I23" s="65">
        <f>(F23+G23)*H23</f>
        <v>0</v>
      </c>
      <c r="J23" s="58"/>
      <c r="K23" s="66"/>
      <c r="L23" s="135"/>
    </row>
    <row r="24" spans="1:14" ht="15" customHeight="1">
      <c r="A24" s="42"/>
      <c r="B24" s="42"/>
      <c r="C24" s="261"/>
      <c r="D24" s="251">
        <v>1</v>
      </c>
      <c r="E24" s="251"/>
      <c r="F24" s="134">
        <f>VLOOKUP($K$12+20,単価表!$A:$E,4,FALSE)</f>
        <v>137090</v>
      </c>
      <c r="G24" s="134">
        <f>単価表!$M$15</f>
        <v>110</v>
      </c>
      <c r="H24" s="65">
        <f>'03職員名簿（市内施設のみ）'!Q14</f>
        <v>0</v>
      </c>
      <c r="I24" s="65">
        <f t="shared" ref="I24:I34" si="0">(F24+G24)*H24</f>
        <v>0</v>
      </c>
      <c r="J24" s="58"/>
      <c r="K24" s="66"/>
      <c r="L24" s="135"/>
    </row>
    <row r="25" spans="1:14" ht="15" customHeight="1">
      <c r="A25" s="42"/>
      <c r="B25" s="42"/>
      <c r="C25" s="261"/>
      <c r="D25" s="251">
        <v>2</v>
      </c>
      <c r="E25" s="251"/>
      <c r="F25" s="134">
        <f>VLOOKUP($K$12+20,単価表!$A:$E,4,FALSE)</f>
        <v>137090</v>
      </c>
      <c r="G25" s="134">
        <f>単価表!$M$15</f>
        <v>110</v>
      </c>
      <c r="H25" s="65">
        <f>'03職員名簿（市内施設のみ）'!Q15</f>
        <v>0</v>
      </c>
      <c r="I25" s="65">
        <f t="shared" si="0"/>
        <v>0</v>
      </c>
      <c r="J25" s="58"/>
      <c r="K25" s="66"/>
      <c r="L25" s="136"/>
    </row>
    <row r="26" spans="1:14" ht="15" customHeight="1">
      <c r="A26" s="42"/>
      <c r="B26" s="42"/>
      <c r="C26" s="261"/>
      <c r="D26" s="251">
        <v>3</v>
      </c>
      <c r="E26" s="251"/>
      <c r="F26" s="134">
        <f>VLOOKUP($K$12+30,単価表!$A:$E,4,FALSE)</f>
        <v>95060</v>
      </c>
      <c r="G26" s="134">
        <f>単価表!$M$15</f>
        <v>110</v>
      </c>
      <c r="H26" s="65">
        <f>'03職員名簿（市内施設のみ）'!Q16</f>
        <v>0</v>
      </c>
      <c r="I26" s="65">
        <f t="shared" si="0"/>
        <v>0</v>
      </c>
      <c r="J26" s="58"/>
      <c r="K26" s="66"/>
      <c r="L26" s="136"/>
    </row>
    <row r="27" spans="1:14" ht="15" customHeight="1">
      <c r="A27" s="42"/>
      <c r="B27" s="42"/>
      <c r="C27" s="261"/>
      <c r="D27" s="251">
        <v>4</v>
      </c>
      <c r="E27" s="251"/>
      <c r="F27" s="134">
        <f>VLOOKUP($K$12+40,単価表!$A:$E,4,FALSE)</f>
        <v>89660</v>
      </c>
      <c r="G27" s="134">
        <f>単価表!$M$15</f>
        <v>110</v>
      </c>
      <c r="H27" s="65">
        <f>'03職員名簿（市内施設のみ）'!Q17</f>
        <v>0</v>
      </c>
      <c r="I27" s="65">
        <f t="shared" si="0"/>
        <v>0</v>
      </c>
      <c r="J27" s="58"/>
      <c r="K27" s="66"/>
      <c r="L27" s="137"/>
    </row>
    <row r="28" spans="1:14" ht="15" customHeight="1">
      <c r="A28" s="42"/>
      <c r="B28" s="42"/>
      <c r="C28" s="261"/>
      <c r="D28" s="251">
        <v>5</v>
      </c>
      <c r="E28" s="251"/>
      <c r="F28" s="134">
        <f>VLOOKUP($K$12+40,単価表!$A:$E,4,FALSE)</f>
        <v>89660</v>
      </c>
      <c r="G28" s="134">
        <f>単価表!$M$15</f>
        <v>110</v>
      </c>
      <c r="H28" s="65">
        <f>'03職員名簿（市内施設のみ）'!Q18</f>
        <v>0</v>
      </c>
      <c r="I28" s="65">
        <f t="shared" si="0"/>
        <v>0</v>
      </c>
      <c r="J28" s="58"/>
      <c r="K28" s="66"/>
      <c r="L28" s="135"/>
      <c r="N28" s="138"/>
    </row>
    <row r="29" spans="1:14" ht="15" customHeight="1">
      <c r="A29" s="42"/>
      <c r="B29" s="42"/>
      <c r="C29" s="261" t="s">
        <v>28</v>
      </c>
      <c r="D29" s="251">
        <v>0</v>
      </c>
      <c r="E29" s="251"/>
      <c r="F29" s="134">
        <f>VLOOKUP($K$12+10,単価表!$A:$E,5,FALSE)</f>
        <v>173300</v>
      </c>
      <c r="G29" s="134">
        <f>単価表!$M$15</f>
        <v>110</v>
      </c>
      <c r="H29" s="65">
        <f>'03職員名簿（市内施設のみ）'!R13</f>
        <v>0</v>
      </c>
      <c r="I29" s="65">
        <f t="shared" si="0"/>
        <v>0</v>
      </c>
      <c r="J29" s="58"/>
      <c r="K29" s="66"/>
      <c r="L29" s="135"/>
    </row>
    <row r="30" spans="1:14" ht="15" customHeight="1">
      <c r="A30" s="42"/>
      <c r="B30" s="42"/>
      <c r="C30" s="261"/>
      <c r="D30" s="251">
        <v>1</v>
      </c>
      <c r="E30" s="251"/>
      <c r="F30" s="134">
        <f>VLOOKUP($K$12+20,単価表!$A:$E,5,FALSE)</f>
        <v>119140</v>
      </c>
      <c r="G30" s="134">
        <f>単価表!$M$15</f>
        <v>110</v>
      </c>
      <c r="H30" s="65">
        <f>'03職員名簿（市内施設のみ）'!R14</f>
        <v>0</v>
      </c>
      <c r="I30" s="65">
        <f t="shared" si="0"/>
        <v>0</v>
      </c>
      <c r="J30" s="58"/>
      <c r="K30" s="66"/>
      <c r="L30" s="136"/>
    </row>
    <row r="31" spans="1:14" ht="15" customHeight="1">
      <c r="A31" s="42"/>
      <c r="B31" s="42"/>
      <c r="C31" s="261"/>
      <c r="D31" s="251">
        <v>2</v>
      </c>
      <c r="E31" s="251"/>
      <c r="F31" s="134">
        <f>VLOOKUP($K$12+20,単価表!$A:$E,5,FALSE)</f>
        <v>119140</v>
      </c>
      <c r="G31" s="134">
        <f>単価表!$M$15</f>
        <v>110</v>
      </c>
      <c r="H31" s="65">
        <f>'03職員名簿（市内施設のみ）'!R15</f>
        <v>0</v>
      </c>
      <c r="I31" s="65">
        <f t="shared" si="0"/>
        <v>0</v>
      </c>
      <c r="J31" s="58"/>
      <c r="K31" s="66"/>
      <c r="L31" s="139"/>
    </row>
    <row r="32" spans="1:14" ht="15" customHeight="1">
      <c r="A32" s="42"/>
      <c r="B32" s="42"/>
      <c r="C32" s="261"/>
      <c r="D32" s="251">
        <v>3</v>
      </c>
      <c r="E32" s="251"/>
      <c r="F32" s="134">
        <f>VLOOKUP($K$12+30,単価表!$A:$E,5,FALSE)</f>
        <v>77020</v>
      </c>
      <c r="G32" s="134">
        <f>単価表!$M$15</f>
        <v>110</v>
      </c>
      <c r="H32" s="65">
        <f>'03職員名簿（市内施設のみ）'!R16</f>
        <v>0</v>
      </c>
      <c r="I32" s="65">
        <f t="shared" si="0"/>
        <v>0</v>
      </c>
      <c r="J32" s="58"/>
      <c r="K32" s="50"/>
      <c r="L32" s="140"/>
    </row>
    <row r="33" spans="1:12" ht="15" customHeight="1">
      <c r="A33" s="42"/>
      <c r="B33" s="42"/>
      <c r="C33" s="261"/>
      <c r="D33" s="251">
        <v>4</v>
      </c>
      <c r="E33" s="251"/>
      <c r="F33" s="134">
        <f>VLOOKUP($K$12+40,単価表!$A:$E,5,FALSE)</f>
        <v>71620</v>
      </c>
      <c r="G33" s="134">
        <f>単価表!$M$15</f>
        <v>110</v>
      </c>
      <c r="H33" s="65">
        <f>'03職員名簿（市内施設のみ）'!R17</f>
        <v>0</v>
      </c>
      <c r="I33" s="65">
        <f t="shared" si="0"/>
        <v>0</v>
      </c>
      <c r="J33" s="58"/>
      <c r="K33" s="50"/>
      <c r="L33" s="139"/>
    </row>
    <row r="34" spans="1:12" ht="15" customHeight="1">
      <c r="A34" s="42"/>
      <c r="B34" s="42"/>
      <c r="C34" s="261"/>
      <c r="D34" s="251">
        <v>5</v>
      </c>
      <c r="E34" s="251"/>
      <c r="F34" s="134">
        <f>VLOOKUP($K$12+40,単価表!$A:$E,5,FALSE)</f>
        <v>71620</v>
      </c>
      <c r="G34" s="134">
        <f>単価表!$M$15</f>
        <v>110</v>
      </c>
      <c r="H34" s="65">
        <f>'03職員名簿（市内施設のみ）'!R18</f>
        <v>0</v>
      </c>
      <c r="I34" s="65">
        <f t="shared" si="0"/>
        <v>0</v>
      </c>
      <c r="J34" s="58"/>
      <c r="K34" s="50"/>
      <c r="L34" s="139"/>
    </row>
    <row r="35" spans="1:12" ht="15" customHeight="1">
      <c r="A35" s="42"/>
      <c r="B35" s="42"/>
      <c r="C35" s="64"/>
      <c r="D35" s="64"/>
      <c r="E35" s="141"/>
      <c r="F35" s="67"/>
      <c r="G35" s="68" t="s">
        <v>10</v>
      </c>
      <c r="H35" s="65">
        <f>SUM(H23:H34)</f>
        <v>0</v>
      </c>
      <c r="I35" s="65">
        <f>SUM(I23:I34)</f>
        <v>0</v>
      </c>
      <c r="J35" s="67"/>
      <c r="K35" s="67"/>
      <c r="L35" s="69"/>
    </row>
    <row r="36" spans="1:12" ht="15" customHeight="1">
      <c r="A36" s="42"/>
      <c r="B36" s="42">
        <v>3</v>
      </c>
      <c r="C36" s="260" t="s">
        <v>99</v>
      </c>
      <c r="D36" s="260"/>
      <c r="E36" s="260"/>
      <c r="F36" s="260"/>
      <c r="G36" s="260"/>
      <c r="H36" s="260"/>
      <c r="I36" s="260"/>
      <c r="J36" s="228"/>
      <c r="K36" s="228"/>
      <c r="L36" s="42"/>
    </row>
    <row r="37" spans="1:12" ht="15" customHeight="1">
      <c r="A37" s="42"/>
      <c r="B37" s="42"/>
      <c r="C37" s="269" t="s">
        <v>33</v>
      </c>
      <c r="D37" s="269"/>
      <c r="E37" s="229" t="s">
        <v>161</v>
      </c>
      <c r="F37" s="269" t="s">
        <v>107</v>
      </c>
      <c r="G37" s="269"/>
      <c r="H37" s="232" t="s">
        <v>106</v>
      </c>
      <c r="I37" s="229" t="s">
        <v>110</v>
      </c>
      <c r="J37" s="70"/>
      <c r="K37" s="64"/>
      <c r="L37" s="64"/>
    </row>
    <row r="38" spans="1:12" ht="15" customHeight="1">
      <c r="A38" s="42"/>
      <c r="B38" s="42"/>
      <c r="C38" s="264" t="s">
        <v>100</v>
      </c>
      <c r="D38" s="264"/>
      <c r="E38" s="74"/>
      <c r="F38" s="254">
        <f>単価表!M41</f>
        <v>4550</v>
      </c>
      <c r="G38" s="254"/>
      <c r="H38" s="71">
        <f>H26+H32</f>
        <v>0</v>
      </c>
      <c r="I38" s="238">
        <f>IF(E38="〇",F38*H38,0)</f>
        <v>0</v>
      </c>
      <c r="J38" s="67"/>
      <c r="K38" s="67"/>
    </row>
    <row r="39" spans="1:12" ht="15" customHeight="1">
      <c r="A39" s="42"/>
      <c r="B39" s="42"/>
      <c r="C39" s="264" t="s">
        <v>67</v>
      </c>
      <c r="D39" s="264"/>
      <c r="E39" s="74"/>
      <c r="F39" s="254">
        <f>単価表!M44</f>
        <v>1820</v>
      </c>
      <c r="G39" s="255"/>
      <c r="H39" s="71">
        <f>SUM(H27:H28,H33:H34)</f>
        <v>0</v>
      </c>
      <c r="I39" s="238">
        <f>IF(E39="〇",F39*H39,0)</f>
        <v>0</v>
      </c>
      <c r="J39" s="67"/>
      <c r="K39" s="67"/>
    </row>
    <row r="40" spans="1:12" ht="15" customHeight="1">
      <c r="A40" s="42"/>
      <c r="B40" s="42"/>
      <c r="C40" s="264" t="s">
        <v>31</v>
      </c>
      <c r="D40" s="264"/>
      <c r="E40" s="74"/>
      <c r="F40" s="254">
        <f>VLOOKUP($K$12,単価表!$G$2:$I$12,3,FALSE)</f>
        <v>4700</v>
      </c>
      <c r="G40" s="255"/>
      <c r="H40" s="71">
        <f>H35</f>
        <v>0</v>
      </c>
      <c r="I40" s="238">
        <f>IF(E40="〇",F40*H40,0)</f>
        <v>0</v>
      </c>
      <c r="J40" s="72"/>
      <c r="K40" s="67"/>
      <c r="L40" s="67"/>
    </row>
    <row r="41" spans="1:12" ht="15" customHeight="1">
      <c r="A41" s="42"/>
      <c r="B41" s="42"/>
      <c r="C41" s="264" t="s">
        <v>32</v>
      </c>
      <c r="D41" s="264"/>
      <c r="E41" s="74"/>
      <c r="F41" s="254">
        <f>VLOOKUP($K$12,単価表!$K$2:$M$12,3,FALSE)</f>
        <v>8800</v>
      </c>
      <c r="G41" s="255"/>
      <c r="H41" s="71">
        <f>H35</f>
        <v>0</v>
      </c>
      <c r="I41" s="238">
        <f>IF(E41="〇",F41*H41,0)</f>
        <v>0</v>
      </c>
      <c r="J41" s="72"/>
      <c r="K41" s="67"/>
      <c r="L41" s="67"/>
    </row>
    <row r="42" spans="1:12" ht="15" customHeight="1">
      <c r="A42" s="42"/>
      <c r="B42" s="42"/>
      <c r="C42" s="264" t="s">
        <v>102</v>
      </c>
      <c r="D42" s="264"/>
      <c r="E42" s="74"/>
      <c r="F42" s="254">
        <f>VLOOKUP($K$12,単価表!G14:I24,3,FALSE)</f>
        <v>16220</v>
      </c>
      <c r="G42" s="255"/>
      <c r="H42" s="71">
        <f>H35</f>
        <v>0</v>
      </c>
      <c r="I42" s="238">
        <f>IF(E42="〇",F42*H42,0)</f>
        <v>0</v>
      </c>
      <c r="J42" s="72"/>
      <c r="K42" s="67"/>
      <c r="L42" s="67"/>
    </row>
    <row r="43" spans="1:12" ht="15" customHeight="1">
      <c r="A43" s="42"/>
      <c r="B43" s="54"/>
      <c r="C43" s="54"/>
      <c r="D43" s="54"/>
      <c r="E43" s="54"/>
      <c r="F43" s="54"/>
      <c r="G43" s="54"/>
      <c r="H43" s="54"/>
      <c r="I43" s="54"/>
      <c r="J43" s="54"/>
      <c r="K43" s="54"/>
      <c r="L43" s="54"/>
    </row>
    <row r="44" spans="1:12" ht="15" hidden="1" customHeight="1">
      <c r="A44" s="42"/>
      <c r="B44" s="42">
        <v>4</v>
      </c>
      <c r="C44" s="260" t="s">
        <v>101</v>
      </c>
      <c r="D44" s="260"/>
      <c r="E44" s="260"/>
      <c r="F44" s="260"/>
      <c r="G44" s="260"/>
      <c r="H44" s="260"/>
      <c r="I44" s="260"/>
      <c r="J44" s="188"/>
      <c r="K44" s="188"/>
      <c r="L44" s="42"/>
    </row>
    <row r="45" spans="1:12" ht="15" hidden="1" customHeight="1">
      <c r="A45" s="42"/>
      <c r="B45" s="42"/>
      <c r="C45" s="269" t="s">
        <v>33</v>
      </c>
      <c r="D45" s="269"/>
      <c r="E45" s="229" t="s">
        <v>161</v>
      </c>
      <c r="F45" s="235" t="s">
        <v>253</v>
      </c>
      <c r="G45" s="256" t="s">
        <v>107</v>
      </c>
      <c r="H45" s="257"/>
      <c r="I45" s="229" t="s">
        <v>111</v>
      </c>
      <c r="J45" s="63"/>
      <c r="K45" s="42"/>
      <c r="L45" s="42"/>
    </row>
    <row r="46" spans="1:12" ht="15" hidden="1" customHeight="1">
      <c r="A46" s="42"/>
      <c r="B46" s="54"/>
      <c r="C46" s="262" t="s">
        <v>72</v>
      </c>
      <c r="D46" s="263"/>
      <c r="E46" s="75"/>
      <c r="F46" s="237"/>
      <c r="G46" s="258" t="str">
        <f>IFERROR(VLOOKUP(E46,単価表!$H$26:$I$31,2,FALSE),"0")</f>
        <v>0</v>
      </c>
      <c r="H46" s="259"/>
      <c r="I46" s="239" t="str">
        <f>G46</f>
        <v>0</v>
      </c>
      <c r="J46" s="142"/>
      <c r="K46" s="73"/>
      <c r="L46" s="54"/>
    </row>
    <row r="47" spans="1:12" ht="15" hidden="1" customHeight="1">
      <c r="A47" s="42"/>
      <c r="B47" s="54"/>
      <c r="C47" s="265" t="s">
        <v>201</v>
      </c>
      <c r="D47" s="266"/>
      <c r="E47" s="74"/>
      <c r="F47" s="236"/>
      <c r="G47" s="258"/>
      <c r="H47" s="259"/>
      <c r="I47" s="240">
        <f>G47</f>
        <v>0</v>
      </c>
      <c r="J47" s="63"/>
      <c r="K47" s="41" t="s">
        <v>207</v>
      </c>
      <c r="L47" s="54"/>
    </row>
    <row r="48" spans="1:12" ht="13.5" hidden="1" customHeight="1">
      <c r="A48" s="42"/>
      <c r="B48" s="54"/>
      <c r="C48" s="54"/>
      <c r="D48" s="54"/>
      <c r="E48" s="54"/>
      <c r="F48" s="54"/>
      <c r="G48" s="54"/>
      <c r="H48" s="54"/>
      <c r="I48" s="54"/>
      <c r="J48" s="54"/>
      <c r="K48" s="54"/>
      <c r="L48" s="54"/>
    </row>
    <row r="49" spans="1:12" ht="15" customHeight="1">
      <c r="A49" s="42"/>
      <c r="B49" s="42">
        <v>4</v>
      </c>
      <c r="C49" s="188" t="s">
        <v>258</v>
      </c>
      <c r="D49" s="188"/>
      <c r="E49" s="188"/>
      <c r="F49" s="188"/>
      <c r="G49" s="188"/>
      <c r="H49" s="188"/>
      <c r="I49" s="188"/>
      <c r="J49" s="188"/>
      <c r="K49" s="188"/>
      <c r="L49" s="42"/>
    </row>
    <row r="50" spans="1:12" ht="15" customHeight="1">
      <c r="A50" s="42"/>
      <c r="B50" s="42"/>
      <c r="C50" s="267"/>
      <c r="D50" s="268"/>
      <c r="E50" s="268"/>
      <c r="F50" s="231" t="s">
        <v>250</v>
      </c>
      <c r="J50" s="63"/>
      <c r="K50" s="42"/>
      <c r="L50" s="42"/>
    </row>
  </sheetData>
  <sheetProtection sheet="1" objects="1" scenarios="1"/>
  <mergeCells count="47">
    <mergeCell ref="G47:H47"/>
    <mergeCell ref="C44:I44"/>
    <mergeCell ref="C47:D47"/>
    <mergeCell ref="C50:E50"/>
    <mergeCell ref="C19:D19"/>
    <mergeCell ref="C38:D38"/>
    <mergeCell ref="C39:D39"/>
    <mergeCell ref="C45:D45"/>
    <mergeCell ref="C36:I36"/>
    <mergeCell ref="C22:E22"/>
    <mergeCell ref="D28:E28"/>
    <mergeCell ref="D24:E24"/>
    <mergeCell ref="F41:G41"/>
    <mergeCell ref="C37:D37"/>
    <mergeCell ref="F37:G37"/>
    <mergeCell ref="C40:D40"/>
    <mergeCell ref="C46:D46"/>
    <mergeCell ref="C41:D41"/>
    <mergeCell ref="F39:G39"/>
    <mergeCell ref="F40:G40"/>
    <mergeCell ref="C42:D42"/>
    <mergeCell ref="F38:G38"/>
    <mergeCell ref="F42:G42"/>
    <mergeCell ref="G45:H45"/>
    <mergeCell ref="G46:H46"/>
    <mergeCell ref="A1:G1"/>
    <mergeCell ref="C21:I21"/>
    <mergeCell ref="C23:C28"/>
    <mergeCell ref="C29:C34"/>
    <mergeCell ref="D34:E34"/>
    <mergeCell ref="D23:E23"/>
    <mergeCell ref="G6:I7"/>
    <mergeCell ref="G10:I11"/>
    <mergeCell ref="D26:E26"/>
    <mergeCell ref="D27:E27"/>
    <mergeCell ref="D29:E29"/>
    <mergeCell ref="D30:E30"/>
    <mergeCell ref="D31:E31"/>
    <mergeCell ref="D32:E32"/>
    <mergeCell ref="D33:E33"/>
    <mergeCell ref="G12:I12"/>
    <mergeCell ref="H14:I14"/>
    <mergeCell ref="G4:I5"/>
    <mergeCell ref="G8:I8"/>
    <mergeCell ref="E19:G19"/>
    <mergeCell ref="D25:E25"/>
    <mergeCell ref="C14:F14"/>
  </mergeCells>
  <phoneticPr fontId="3"/>
  <conditionalFormatting sqref="C47:G47 I47">
    <cfRule type="expression" dxfId="18" priority="4">
      <formula>$F$16&lt;&gt;3</formula>
    </cfRule>
  </conditionalFormatting>
  <conditionalFormatting sqref="C39:H39">
    <cfRule type="expression" dxfId="17" priority="2" stopIfTrue="1">
      <formula>$E$42="〇"</formula>
    </cfRule>
  </conditionalFormatting>
  <conditionalFormatting sqref="C42:H42">
    <cfRule type="expression" dxfId="16" priority="3" stopIfTrue="1">
      <formula>$E$39="〇"</formula>
    </cfRule>
  </conditionalFormatting>
  <dataValidations count="4">
    <dataValidation type="list" allowBlank="1" showInputMessage="1" showErrorMessage="1" sqref="E46" xr:uid="{AA747793-C65F-484D-AE33-78A2D4251ADC}">
      <formula1>"A,B"</formula1>
    </dataValidation>
    <dataValidation type="list" allowBlank="1" showInputMessage="1" showErrorMessage="1" sqref="E38:E42 E47" xr:uid="{E4175826-4DF8-4991-9B4E-7FEC9B126101}">
      <formula1>"〇"</formula1>
    </dataValidation>
    <dataValidation type="list" allowBlank="1" showInputMessage="1" showErrorMessage="1" sqref="D11" xr:uid="{FD6ADB12-94F2-49E4-A84B-6B0C43DEB4E4}">
      <formula1>"Ａ型,Ｂ型"</formula1>
    </dataValidation>
    <dataValidation type="list" allowBlank="1" showInputMessage="1" showErrorMessage="1" sqref="F16" xr:uid="{A7EE2D08-67C4-4275-8BCA-00BC0F88ECA3}">
      <formula1>"4,5,6,7,8,9,10,11,12,1,2,3"</formula1>
    </dataValidation>
  </dataValidations>
  <printOptions horizontalCentered="1"/>
  <pageMargins left="0.39370078740157483" right="0.59055118110236227" top="0.59055118110236227" bottom="0.59055118110236227" header="0.39370078740157483" footer="0.3937007874015748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20F2F-4058-4364-B9B5-03D56604D59D}">
  <sheetPr codeName="Sheet3">
    <tabColor rgb="FFFF0000"/>
    <pageSetUpPr fitToPage="1"/>
  </sheetPr>
  <dimension ref="B1:AO64"/>
  <sheetViews>
    <sheetView view="pageBreakPreview" zoomScaleNormal="100" zoomScaleSheetLayoutView="100" workbookViewId="0">
      <selection activeCell="G15" sqref="G15"/>
    </sheetView>
  </sheetViews>
  <sheetFormatPr defaultRowHeight="13.5"/>
  <cols>
    <col min="1" max="1" width="1.625" style="101" customWidth="1"/>
    <col min="2" max="2" width="7.125" style="101" bestFit="1" customWidth="1"/>
    <col min="3" max="3" width="2.375" style="101" customWidth="1"/>
    <col min="4" max="6" width="4.625" style="101" customWidth="1"/>
    <col min="7" max="14" width="10.625" style="101" customWidth="1"/>
    <col min="15" max="15" width="3.25" style="101" customWidth="1"/>
    <col min="16" max="18" width="4.625" style="101" hidden="1" customWidth="1"/>
    <col min="19" max="19" width="15.125" style="101" hidden="1" customWidth="1"/>
    <col min="20" max="26" width="10.625" style="101" hidden="1" customWidth="1"/>
    <col min="27" max="27" width="11.25" style="101" hidden="1" customWidth="1"/>
    <col min="28" max="28" width="3.5" style="101" bestFit="1" customWidth="1"/>
    <col min="29" max="16384" width="9" style="101"/>
  </cols>
  <sheetData>
    <row r="1" spans="2:27" ht="17.25">
      <c r="D1" s="102" t="str">
        <f>'01交付申請書'!C16&amp;'01交付申請書'!D16&amp;'01交付申請書'!E16&amp;'01交付申請書'!F16&amp;"月分　児童名簿"</f>
        <v>令和7年9月分　児童名簿</v>
      </c>
      <c r="E1" s="103"/>
      <c r="F1" s="104"/>
      <c r="G1" s="105"/>
      <c r="H1" s="102"/>
      <c r="I1" s="106" t="s">
        <v>162</v>
      </c>
      <c r="J1" s="299">
        <f>'01交付申請書'!G12</f>
        <v>0</v>
      </c>
      <c r="K1" s="299"/>
      <c r="L1" s="299"/>
      <c r="M1" s="76" t="s">
        <v>219</v>
      </c>
      <c r="N1" s="199" t="str">
        <f>'01交付申請書'!D11</f>
        <v>Ａ型</v>
      </c>
      <c r="P1" s="203"/>
      <c r="Q1" s="203"/>
    </row>
    <row r="2" spans="2:27">
      <c r="D2" s="42" t="s">
        <v>3</v>
      </c>
      <c r="M2" s="107"/>
      <c r="P2" s="1" t="s">
        <v>254</v>
      </c>
    </row>
    <row r="3" spans="2:27">
      <c r="D3" s="295"/>
      <c r="E3" s="296"/>
      <c r="F3" s="296"/>
      <c r="G3" s="297"/>
      <c r="H3" s="77" t="s">
        <v>4</v>
      </c>
      <c r="I3" s="77" t="s">
        <v>5</v>
      </c>
      <c r="J3" s="77" t="s">
        <v>6</v>
      </c>
      <c r="K3" s="77" t="s">
        <v>7</v>
      </c>
      <c r="L3" s="77" t="s">
        <v>8</v>
      </c>
      <c r="M3" s="77" t="s">
        <v>9</v>
      </c>
      <c r="N3" s="77" t="s">
        <v>10</v>
      </c>
      <c r="P3" s="285"/>
      <c r="Q3" s="286"/>
      <c r="R3" s="286"/>
      <c r="S3" s="287"/>
      <c r="T3" s="108" t="s">
        <v>178</v>
      </c>
      <c r="U3" s="108" t="s">
        <v>179</v>
      </c>
      <c r="V3" s="108" t="s">
        <v>180</v>
      </c>
      <c r="W3" s="108" t="s">
        <v>181</v>
      </c>
      <c r="X3" s="108" t="s">
        <v>182</v>
      </c>
      <c r="Y3" s="108" t="s">
        <v>183</v>
      </c>
      <c r="Z3" s="108" t="s">
        <v>184</v>
      </c>
    </row>
    <row r="4" spans="2:27">
      <c r="D4" s="256" t="s">
        <v>208</v>
      </c>
      <c r="E4" s="307"/>
      <c r="F4" s="307"/>
      <c r="G4" s="257"/>
      <c r="H4" s="100"/>
      <c r="I4" s="100"/>
      <c r="J4" s="100"/>
      <c r="K4" s="100"/>
      <c r="L4" s="100"/>
      <c r="M4" s="100"/>
      <c r="N4" s="78">
        <f>SUM(H4:M4)</f>
        <v>0</v>
      </c>
      <c r="P4" s="312" t="s">
        <v>185</v>
      </c>
      <c r="Q4" s="313"/>
      <c r="R4" s="313"/>
      <c r="S4" s="314"/>
      <c r="T4" s="100"/>
      <c r="U4" s="100"/>
      <c r="V4" s="100"/>
      <c r="W4" s="100"/>
      <c r="X4" s="100"/>
      <c r="Y4" s="100"/>
      <c r="Z4" s="109">
        <f>SUM(T4:Y4)</f>
        <v>0</v>
      </c>
    </row>
    <row r="5" spans="2:27">
      <c r="D5" s="256" t="s">
        <v>11</v>
      </c>
      <c r="E5" s="307"/>
      <c r="F5" s="307"/>
      <c r="G5" s="257"/>
      <c r="H5" s="99">
        <f>COUNTIF($E$13:$E$62,0)</f>
        <v>0</v>
      </c>
      <c r="I5" s="99">
        <f>COUNTIF($E$13:$E$62,1)</f>
        <v>0</v>
      </c>
      <c r="J5" s="99">
        <f>COUNTIF($E$13:$E$62,2)</f>
        <v>0</v>
      </c>
      <c r="K5" s="99">
        <f>COUNTIF($E$13:$E$62,3)</f>
        <v>0</v>
      </c>
      <c r="L5" s="99">
        <f>COUNTIF($E$13:$E$62,4)</f>
        <v>0</v>
      </c>
      <c r="M5" s="99">
        <f>COUNTIF($E$13:$E$62,5)</f>
        <v>0</v>
      </c>
      <c r="N5" s="78">
        <f>SUM(H5:M5)</f>
        <v>0</v>
      </c>
      <c r="P5" s="312" t="s">
        <v>252</v>
      </c>
      <c r="Q5" s="313"/>
      <c r="R5" s="313"/>
      <c r="S5" s="314"/>
      <c r="T5" s="100"/>
      <c r="U5" s="100"/>
      <c r="V5" s="100"/>
      <c r="W5" s="100"/>
      <c r="X5" s="100"/>
      <c r="Y5" s="100"/>
      <c r="Z5" s="109">
        <f>SUM(T5:Y5)</f>
        <v>0</v>
      </c>
    </row>
    <row r="6" spans="2:27">
      <c r="D6" s="256" t="s">
        <v>12</v>
      </c>
      <c r="E6" s="307"/>
      <c r="F6" s="307"/>
      <c r="G6" s="257"/>
      <c r="H6" s="74"/>
      <c r="I6" s="74"/>
      <c r="J6" s="74"/>
      <c r="K6" s="74"/>
      <c r="L6" s="74"/>
      <c r="M6" s="74"/>
      <c r="N6" s="78">
        <f>SUM(H6:M6)</f>
        <v>0</v>
      </c>
      <c r="P6" s="312" t="s">
        <v>184</v>
      </c>
      <c r="Q6" s="313"/>
      <c r="R6" s="313"/>
      <c r="S6" s="314"/>
      <c r="T6" s="109">
        <f t="shared" ref="T6:Y6" si="0">SUM(T4:T5)</f>
        <v>0</v>
      </c>
      <c r="U6" s="109">
        <f t="shared" si="0"/>
        <v>0</v>
      </c>
      <c r="V6" s="109">
        <f t="shared" si="0"/>
        <v>0</v>
      </c>
      <c r="W6" s="109">
        <f t="shared" si="0"/>
        <v>0</v>
      </c>
      <c r="X6" s="109">
        <f t="shared" si="0"/>
        <v>0</v>
      </c>
      <c r="Y6" s="109">
        <f t="shared" si="0"/>
        <v>0</v>
      </c>
      <c r="Z6" s="109">
        <f>SUM(T6:Y6)</f>
        <v>0</v>
      </c>
    </row>
    <row r="7" spans="2:27">
      <c r="D7" s="256" t="s">
        <v>10</v>
      </c>
      <c r="E7" s="307"/>
      <c r="F7" s="307"/>
      <c r="G7" s="257"/>
      <c r="H7" s="60">
        <f t="shared" ref="H7:M7" si="1">SUM(H5:H6)</f>
        <v>0</v>
      </c>
      <c r="I7" s="60">
        <f t="shared" si="1"/>
        <v>0</v>
      </c>
      <c r="J7" s="60">
        <f t="shared" si="1"/>
        <v>0</v>
      </c>
      <c r="K7" s="60">
        <f>SUM(K5:K6)</f>
        <v>0</v>
      </c>
      <c r="L7" s="60">
        <f t="shared" si="1"/>
        <v>0</v>
      </c>
      <c r="M7" s="60">
        <f t="shared" si="1"/>
        <v>0</v>
      </c>
      <c r="N7" s="78">
        <f>SUM(H7:M7)</f>
        <v>0</v>
      </c>
      <c r="P7" s="42" t="s">
        <v>186</v>
      </c>
      <c r="Q7" s="110"/>
      <c r="R7" s="110"/>
      <c r="S7" s="110"/>
      <c r="T7" s="111"/>
      <c r="U7" s="111"/>
      <c r="V7" s="111"/>
      <c r="W7" s="111"/>
      <c r="X7" s="111"/>
      <c r="Y7" s="111"/>
      <c r="Z7" s="111"/>
    </row>
    <row r="8" spans="2:27">
      <c r="M8" s="107"/>
    </row>
    <row r="9" spans="2:27">
      <c r="D9" s="42" t="s">
        <v>260</v>
      </c>
      <c r="E9" s="42"/>
      <c r="M9" s="107"/>
      <c r="P9" s="1" t="s">
        <v>255</v>
      </c>
      <c r="Q9" s="42"/>
      <c r="AA9" s="42"/>
    </row>
    <row r="10" spans="2:27" ht="13.5" customHeight="1">
      <c r="B10" s="112" t="s">
        <v>104</v>
      </c>
      <c r="D10" s="310" t="s">
        <v>37</v>
      </c>
      <c r="E10" s="79" t="s">
        <v>14</v>
      </c>
      <c r="F10" s="308" t="s">
        <v>130</v>
      </c>
      <c r="G10" s="269" t="s">
        <v>34</v>
      </c>
      <c r="H10" s="269"/>
      <c r="I10" s="79" t="s">
        <v>15</v>
      </c>
      <c r="J10" s="80" t="s">
        <v>16</v>
      </c>
      <c r="K10" s="273" t="s">
        <v>17</v>
      </c>
      <c r="L10" s="279" t="s">
        <v>18</v>
      </c>
      <c r="M10" s="280"/>
      <c r="N10" s="273" t="s">
        <v>204</v>
      </c>
      <c r="P10" s="310" t="s">
        <v>37</v>
      </c>
      <c r="Q10" s="77" t="s">
        <v>14</v>
      </c>
      <c r="R10" s="308" t="s">
        <v>130</v>
      </c>
      <c r="S10" s="300" t="s">
        <v>242</v>
      </c>
      <c r="T10" s="301"/>
      <c r="U10" s="269" t="s">
        <v>34</v>
      </c>
      <c r="V10" s="269"/>
      <c r="W10" s="77" t="s">
        <v>15</v>
      </c>
      <c r="X10" s="77" t="s">
        <v>16</v>
      </c>
      <c r="Y10" s="279" t="s">
        <v>251</v>
      </c>
      <c r="Z10" s="280"/>
    </row>
    <row r="11" spans="2:27" ht="42">
      <c r="B11" s="80" t="s">
        <v>103</v>
      </c>
      <c r="D11" s="311"/>
      <c r="E11" s="81" t="s">
        <v>239</v>
      </c>
      <c r="F11" s="309"/>
      <c r="G11" s="79" t="s">
        <v>36</v>
      </c>
      <c r="H11" s="79" t="s">
        <v>240</v>
      </c>
      <c r="I11" s="81" t="s">
        <v>202</v>
      </c>
      <c r="J11" s="81" t="s">
        <v>238</v>
      </c>
      <c r="K11" s="274"/>
      <c r="L11" s="281"/>
      <c r="M11" s="282"/>
      <c r="N11" s="274"/>
      <c r="P11" s="311"/>
      <c r="Q11" s="81" t="s">
        <v>239</v>
      </c>
      <c r="R11" s="309"/>
      <c r="S11" s="302"/>
      <c r="T11" s="303"/>
      <c r="U11" s="79" t="s">
        <v>36</v>
      </c>
      <c r="V11" s="79" t="s">
        <v>240</v>
      </c>
      <c r="W11" s="81" t="s">
        <v>202</v>
      </c>
      <c r="X11" s="82" t="s">
        <v>119</v>
      </c>
      <c r="Y11" s="281"/>
      <c r="Z11" s="282"/>
    </row>
    <row r="12" spans="2:27">
      <c r="B12" s="61" t="s">
        <v>105</v>
      </c>
      <c r="D12" s="83" t="s">
        <v>38</v>
      </c>
      <c r="E12" s="113"/>
      <c r="F12" s="84" t="s">
        <v>175</v>
      </c>
      <c r="G12" s="114" t="s">
        <v>39</v>
      </c>
      <c r="H12" s="213" t="s">
        <v>241</v>
      </c>
      <c r="I12" s="115">
        <v>45094</v>
      </c>
      <c r="J12" s="116" t="s">
        <v>35</v>
      </c>
      <c r="K12" s="117">
        <v>77777</v>
      </c>
      <c r="L12" s="283" t="s">
        <v>187</v>
      </c>
      <c r="M12" s="284"/>
      <c r="N12" s="117" t="str">
        <f>IF(E12="","",IF(AND(E12&lt;3,K12&lt;80001),"〇",IF(AND(E12&gt;=3,K12&lt;77001),"〇","×")))</f>
        <v/>
      </c>
      <c r="P12" s="83" t="s">
        <v>38</v>
      </c>
      <c r="Q12" s="113"/>
      <c r="R12" s="84" t="s">
        <v>175</v>
      </c>
      <c r="S12" s="304" t="s">
        <v>176</v>
      </c>
      <c r="T12" s="305"/>
      <c r="U12" s="114" t="s">
        <v>120</v>
      </c>
      <c r="V12" s="213" t="s">
        <v>243</v>
      </c>
      <c r="W12" s="118">
        <v>44846</v>
      </c>
      <c r="X12" s="119" t="s">
        <v>35</v>
      </c>
      <c r="Y12" s="288"/>
      <c r="Z12" s="289"/>
    </row>
    <row r="13" spans="2:27">
      <c r="B13" s="120"/>
      <c r="D13" s="62">
        <v>1</v>
      </c>
      <c r="E13" s="121" t="str">
        <f>IF($I13="","",IF($I13&gt;DATE('01交付申請書'!$G$14+2018,4,1),0,DATEDIF($I13,DATE('01交付申請書'!$G$14+2018,4,1),"Y")))</f>
        <v/>
      </c>
      <c r="F13" s="122"/>
      <c r="G13" s="123"/>
      <c r="H13" s="212"/>
      <c r="I13" s="124"/>
      <c r="J13" s="125"/>
      <c r="K13" s="126"/>
      <c r="L13" s="270"/>
      <c r="M13" s="271"/>
      <c r="N13" s="127" t="str">
        <f>IF(E13="","",IF(AND(E13&lt;3,K13&lt;80001),"〇",IF(AND(E13&gt;=3,K13&lt;77001),"〇","×")))</f>
        <v/>
      </c>
      <c r="P13" s="60">
        <v>1</v>
      </c>
      <c r="Q13" s="121" t="str">
        <f>IF($W13="","",IF($W13&gt;DATE('01交付申請書'!$G$14+2018,4,1),0,DATEDIF($W13,DATE('01交付申請書'!$G$14+2018,4,1),"Y")))</f>
        <v/>
      </c>
      <c r="R13" s="122"/>
      <c r="S13" s="277"/>
      <c r="T13" s="278"/>
      <c r="U13" s="123"/>
      <c r="V13" s="212"/>
      <c r="W13" s="124"/>
      <c r="X13" s="128"/>
      <c r="Y13" s="275"/>
      <c r="Z13" s="276"/>
    </row>
    <row r="14" spans="2:27">
      <c r="B14" s="120"/>
      <c r="D14" s="62">
        <v>2</v>
      </c>
      <c r="E14" s="121" t="str">
        <f>IF($I14="","",IF($I14&gt;DATE('01交付申請書'!$G$14+2018,4,1),0,DATEDIF($I14,DATE('01交付申請書'!$G$14+2018,4,1),"Y")))</f>
        <v/>
      </c>
      <c r="F14" s="122"/>
      <c r="G14" s="123"/>
      <c r="H14" s="212"/>
      <c r="I14" s="124"/>
      <c r="J14" s="125"/>
      <c r="K14" s="126"/>
      <c r="L14" s="270"/>
      <c r="M14" s="271"/>
      <c r="N14" s="127" t="str">
        <f t="shared" ref="N14:N62" si="2">IF(E14="","",IF(AND(E14&lt;3,K14&lt;80001),"〇",IF(AND(E14&gt;=3,K14&lt;77001),"〇","×")))</f>
        <v/>
      </c>
      <c r="P14" s="60">
        <v>2</v>
      </c>
      <c r="Q14" s="121" t="str">
        <f>IF($W14="","",IF($W14&gt;DATE('01交付申請書'!$G$14+2018,4,1),0,DATEDIF($W14,DATE('01交付申請書'!$G$14+2018,4,1),"Y")))</f>
        <v/>
      </c>
      <c r="R14" s="227"/>
      <c r="S14" s="277"/>
      <c r="T14" s="278"/>
      <c r="U14" s="123"/>
      <c r="V14" s="212"/>
      <c r="W14" s="124"/>
      <c r="X14" s="128"/>
      <c r="Y14" s="275"/>
      <c r="Z14" s="276"/>
    </row>
    <row r="15" spans="2:27">
      <c r="B15" s="120"/>
      <c r="D15" s="62">
        <v>3</v>
      </c>
      <c r="E15" s="121" t="str">
        <f>IF($I15="","",IF($I15&gt;DATE('01交付申請書'!$G$14+2018,4,1),0,DATEDIF($I15,DATE('01交付申請書'!$G$14+2018,4,1),"Y")))</f>
        <v/>
      </c>
      <c r="F15" s="122"/>
      <c r="G15" s="123"/>
      <c r="H15" s="212"/>
      <c r="I15" s="124"/>
      <c r="J15" s="125"/>
      <c r="K15" s="126"/>
      <c r="L15" s="270"/>
      <c r="M15" s="271"/>
      <c r="N15" s="127" t="str">
        <f t="shared" si="2"/>
        <v/>
      </c>
      <c r="P15" s="60">
        <v>3</v>
      </c>
      <c r="Q15" s="121" t="str">
        <f>IF($W15="","",IF($W15&gt;DATE('01交付申請書'!$G$14+2018,4,1),0,DATEDIF($W15,DATE('01交付申請書'!$G$14+2018,4,1),"Y")))</f>
        <v/>
      </c>
      <c r="R15" s="227"/>
      <c r="S15" s="277"/>
      <c r="T15" s="278"/>
      <c r="U15" s="123"/>
      <c r="V15" s="212"/>
      <c r="W15" s="124"/>
      <c r="X15" s="128"/>
      <c r="Y15" s="275"/>
      <c r="Z15" s="276"/>
    </row>
    <row r="16" spans="2:27">
      <c r="B16" s="120"/>
      <c r="D16" s="62">
        <v>4</v>
      </c>
      <c r="E16" s="121" t="str">
        <f>IF($I16="","",IF($I16&gt;DATE('01交付申請書'!$G$14+2018,4,1),0,DATEDIF($I16,DATE('01交付申請書'!$G$14+2018,4,1),"Y")))</f>
        <v/>
      </c>
      <c r="F16" s="122"/>
      <c r="G16" s="123"/>
      <c r="H16" s="212"/>
      <c r="I16" s="124"/>
      <c r="J16" s="125"/>
      <c r="K16" s="126"/>
      <c r="L16" s="270"/>
      <c r="M16" s="271"/>
      <c r="N16" s="127" t="str">
        <f t="shared" si="2"/>
        <v/>
      </c>
      <c r="P16" s="60">
        <v>4</v>
      </c>
      <c r="Q16" s="121" t="str">
        <f>IF($W16="","",IF($W16&gt;DATE('01交付申請書'!$G$14+2018,4,1),0,DATEDIF($W16,DATE('01交付申請書'!$G$14+2018,4,1),"Y")))</f>
        <v/>
      </c>
      <c r="R16" s="227"/>
      <c r="S16" s="277"/>
      <c r="T16" s="278"/>
      <c r="U16" s="123"/>
      <c r="V16" s="212"/>
      <c r="W16" s="124"/>
      <c r="X16" s="128"/>
      <c r="Y16" s="275"/>
      <c r="Z16" s="276"/>
    </row>
    <row r="17" spans="2:37">
      <c r="B17" s="120"/>
      <c r="D17" s="62">
        <v>5</v>
      </c>
      <c r="E17" s="121" t="str">
        <f>IF($I17="","",IF($I17&gt;DATE('01交付申請書'!$G$14+2018,4,1),0,DATEDIF($I17,DATE('01交付申請書'!$G$14+2018,4,1),"Y")))</f>
        <v/>
      </c>
      <c r="F17" s="122"/>
      <c r="G17" s="123"/>
      <c r="H17" s="212"/>
      <c r="I17" s="124"/>
      <c r="J17" s="125"/>
      <c r="K17" s="126"/>
      <c r="L17" s="270"/>
      <c r="M17" s="271"/>
      <c r="N17" s="127" t="str">
        <f t="shared" si="2"/>
        <v/>
      </c>
      <c r="P17" s="60">
        <v>5</v>
      </c>
      <c r="Q17" s="121" t="str">
        <f>IF($W17="","",IF($W17&gt;DATE('01交付申請書'!$G$14+2018,4,1),0,DATEDIF($W17,DATE('01交付申請書'!$G$14+2018,4,1),"Y")))</f>
        <v/>
      </c>
      <c r="R17" s="227"/>
      <c r="S17" s="277"/>
      <c r="T17" s="278"/>
      <c r="U17" s="123"/>
      <c r="V17" s="212"/>
      <c r="W17" s="124"/>
      <c r="X17" s="128"/>
      <c r="Y17" s="275"/>
      <c r="Z17" s="276"/>
    </row>
    <row r="18" spans="2:37">
      <c r="B18" s="120"/>
      <c r="D18" s="62">
        <v>6</v>
      </c>
      <c r="E18" s="121" t="str">
        <f>IF($I18="","",IF($I18&gt;DATE('01交付申請書'!$G$14+2018,4,1),0,DATEDIF($I18,DATE('01交付申請書'!$G$14+2018,4,1),"Y")))</f>
        <v/>
      </c>
      <c r="F18" s="122"/>
      <c r="G18" s="123"/>
      <c r="H18" s="212"/>
      <c r="I18" s="124"/>
      <c r="J18" s="125"/>
      <c r="K18" s="126"/>
      <c r="L18" s="270"/>
      <c r="M18" s="271"/>
      <c r="N18" s="127" t="str">
        <f t="shared" si="2"/>
        <v/>
      </c>
      <c r="P18" s="60">
        <v>6</v>
      </c>
      <c r="Q18" s="121" t="str">
        <f>IF($W18="","",IF($W18&gt;DATE('01交付申請書'!$G$14+2018,4,1),0,DATEDIF($W18,DATE('01交付申請書'!$G$14+2018,4,1),"Y")))</f>
        <v/>
      </c>
      <c r="R18" s="227"/>
      <c r="S18" s="277"/>
      <c r="T18" s="278"/>
      <c r="U18" s="123"/>
      <c r="V18" s="212"/>
      <c r="W18" s="124"/>
      <c r="X18" s="128"/>
      <c r="Y18" s="275"/>
      <c r="Z18" s="276"/>
    </row>
    <row r="19" spans="2:37">
      <c r="B19" s="120"/>
      <c r="D19" s="62">
        <v>7</v>
      </c>
      <c r="E19" s="121" t="str">
        <f>IF($I19="","",IF($I19&gt;DATE('01交付申請書'!$G$14+2018,4,1),0,DATEDIF($I19,DATE('01交付申請書'!$G$14+2018,4,1),"Y")))</f>
        <v/>
      </c>
      <c r="F19" s="122"/>
      <c r="G19" s="123"/>
      <c r="H19" s="212"/>
      <c r="I19" s="124"/>
      <c r="J19" s="125"/>
      <c r="K19" s="126"/>
      <c r="L19" s="270"/>
      <c r="M19" s="271"/>
      <c r="N19" s="127" t="str">
        <f t="shared" si="2"/>
        <v/>
      </c>
      <c r="P19" s="60">
        <v>7</v>
      </c>
      <c r="Q19" s="121" t="str">
        <f>IF($W19="","",IF($W19&gt;DATE('01交付申請書'!$G$14+2018,4,1),0,DATEDIF($W19,DATE('01交付申請書'!$G$14+2018,4,1),"Y")))</f>
        <v/>
      </c>
      <c r="R19" s="227"/>
      <c r="S19" s="277"/>
      <c r="T19" s="278"/>
      <c r="U19" s="123"/>
      <c r="V19" s="212"/>
      <c r="W19" s="124"/>
      <c r="X19" s="128"/>
      <c r="Y19" s="275"/>
      <c r="Z19" s="276"/>
    </row>
    <row r="20" spans="2:37">
      <c r="B20" s="120"/>
      <c r="D20" s="62">
        <v>8</v>
      </c>
      <c r="E20" s="121" t="str">
        <f>IF($I20="","",IF($I20&gt;DATE('01交付申請書'!$G$14+2018,4,1),0,DATEDIF($I20,DATE('01交付申請書'!$G$14+2018,4,1),"Y")))</f>
        <v/>
      </c>
      <c r="F20" s="122"/>
      <c r="G20" s="123"/>
      <c r="H20" s="212"/>
      <c r="I20" s="124"/>
      <c r="J20" s="125"/>
      <c r="K20" s="126"/>
      <c r="L20" s="270"/>
      <c r="M20" s="271"/>
      <c r="N20" s="127" t="str">
        <f t="shared" si="2"/>
        <v/>
      </c>
      <c r="P20" s="60">
        <v>8</v>
      </c>
      <c r="Q20" s="121" t="str">
        <f>IF($W20="","",IF($W20&gt;DATE('01交付申請書'!$G$14+2018,4,1),0,DATEDIF($W20,DATE('01交付申請書'!$G$14+2018,4,1),"Y")))</f>
        <v/>
      </c>
      <c r="R20" s="227"/>
      <c r="S20" s="277"/>
      <c r="T20" s="278"/>
      <c r="U20" s="123"/>
      <c r="V20" s="212"/>
      <c r="W20" s="124"/>
      <c r="X20" s="128"/>
      <c r="Y20" s="275"/>
      <c r="Z20" s="276"/>
    </row>
    <row r="21" spans="2:37">
      <c r="B21" s="120"/>
      <c r="D21" s="62">
        <v>9</v>
      </c>
      <c r="E21" s="121" t="str">
        <f>IF($I21="","",IF($I21&gt;DATE('01交付申請書'!$G$14+2018,4,1),0,DATEDIF($I21,DATE('01交付申請書'!$G$14+2018,4,1),"Y")))</f>
        <v/>
      </c>
      <c r="F21" s="122"/>
      <c r="G21" s="123"/>
      <c r="H21" s="212"/>
      <c r="I21" s="124"/>
      <c r="J21" s="125"/>
      <c r="K21" s="126"/>
      <c r="L21" s="270"/>
      <c r="M21" s="271"/>
      <c r="N21" s="127" t="str">
        <f t="shared" si="2"/>
        <v/>
      </c>
      <c r="P21" s="60">
        <v>9</v>
      </c>
      <c r="Q21" s="121" t="str">
        <f>IF($W21="","",IF($W21&gt;DATE('01交付申請書'!$G$14+2018,4,1),0,DATEDIF($W21,DATE('01交付申請書'!$G$14+2018,4,1),"Y")))</f>
        <v/>
      </c>
      <c r="R21" s="227"/>
      <c r="S21" s="277"/>
      <c r="T21" s="278"/>
      <c r="U21" s="123"/>
      <c r="V21" s="212"/>
      <c r="W21" s="124"/>
      <c r="X21" s="128"/>
      <c r="Y21" s="275"/>
      <c r="Z21" s="276"/>
    </row>
    <row r="22" spans="2:37">
      <c r="B22" s="120"/>
      <c r="D22" s="62">
        <v>10</v>
      </c>
      <c r="E22" s="121" t="str">
        <f>IF($I22="","",IF($I22&gt;DATE('01交付申請書'!$G$14+2018,4,1),0,DATEDIF($I22,DATE('01交付申請書'!$G$14+2018,4,1),"Y")))</f>
        <v/>
      </c>
      <c r="F22" s="122"/>
      <c r="G22" s="123"/>
      <c r="H22" s="212"/>
      <c r="I22" s="124"/>
      <c r="J22" s="125"/>
      <c r="K22" s="126"/>
      <c r="L22" s="270"/>
      <c r="M22" s="271"/>
      <c r="N22" s="127" t="str">
        <f t="shared" si="2"/>
        <v/>
      </c>
      <c r="P22" s="60">
        <v>10</v>
      </c>
      <c r="Q22" s="121" t="str">
        <f>IF($W22="","",IF($W22&gt;DATE('01交付申請書'!$G$14+2018,4,1),0,DATEDIF($W22,DATE('01交付申請書'!$G$14+2018,4,1),"Y")))</f>
        <v/>
      </c>
      <c r="R22" s="227"/>
      <c r="S22" s="277"/>
      <c r="T22" s="278"/>
      <c r="U22" s="123"/>
      <c r="V22" s="212"/>
      <c r="W22" s="124"/>
      <c r="X22" s="128"/>
      <c r="Y22" s="275"/>
      <c r="Z22" s="276"/>
    </row>
    <row r="23" spans="2:37">
      <c r="B23" s="120"/>
      <c r="D23" s="62">
        <v>11</v>
      </c>
      <c r="E23" s="121" t="str">
        <f>IF($I23="","",IF($I23&gt;DATE('01交付申請書'!$G$14+2018,4,1),0,DATEDIF($I23,DATE('01交付申請書'!$G$14+2018,4,1),"Y")))</f>
        <v/>
      </c>
      <c r="F23" s="122"/>
      <c r="G23" s="123"/>
      <c r="H23" s="212"/>
      <c r="I23" s="124"/>
      <c r="J23" s="125"/>
      <c r="K23" s="126"/>
      <c r="L23" s="270"/>
      <c r="M23" s="271"/>
      <c r="N23" s="127" t="str">
        <f t="shared" si="2"/>
        <v/>
      </c>
      <c r="P23" s="60">
        <v>11</v>
      </c>
      <c r="Q23" s="121" t="str">
        <f>IF($W23="","",IF($W23&gt;DATE('01交付申請書'!$G$14+2018,4,1),0,DATEDIF($W23,DATE('01交付申請書'!$G$14+2018,4,1),"Y")))</f>
        <v/>
      </c>
      <c r="R23" s="227"/>
      <c r="S23" s="277"/>
      <c r="T23" s="278"/>
      <c r="U23" s="123"/>
      <c r="V23" s="212"/>
      <c r="W23" s="124"/>
      <c r="X23" s="128"/>
      <c r="Y23" s="275"/>
      <c r="Z23" s="276"/>
    </row>
    <row r="24" spans="2:37">
      <c r="B24" s="120"/>
      <c r="D24" s="62">
        <v>12</v>
      </c>
      <c r="E24" s="121" t="str">
        <f>IF($I24="","",IF($I24&gt;DATE('01交付申請書'!$G$14+2018,4,1),0,DATEDIF($I24,DATE('01交付申請書'!$G$14+2018,4,1),"Y")))</f>
        <v/>
      </c>
      <c r="F24" s="122"/>
      <c r="G24" s="123"/>
      <c r="H24" s="212"/>
      <c r="I24" s="124"/>
      <c r="J24" s="125"/>
      <c r="K24" s="126"/>
      <c r="L24" s="270"/>
      <c r="M24" s="271"/>
      <c r="N24" s="127" t="str">
        <f t="shared" si="2"/>
        <v/>
      </c>
      <c r="P24" s="60">
        <v>12</v>
      </c>
      <c r="Q24" s="121" t="str">
        <f>IF($W24="","",IF($W24&gt;DATE('01交付申請書'!$G$14+2018,4,1),0,DATEDIF($W24,DATE('01交付申請書'!$G$14+2018,4,1),"Y")))</f>
        <v/>
      </c>
      <c r="R24" s="227"/>
      <c r="S24" s="277"/>
      <c r="T24" s="278"/>
      <c r="U24" s="123"/>
      <c r="V24" s="212"/>
      <c r="W24" s="124"/>
      <c r="X24" s="128"/>
      <c r="Y24" s="275"/>
      <c r="Z24" s="276"/>
    </row>
    <row r="25" spans="2:37">
      <c r="B25" s="120"/>
      <c r="D25" s="62">
        <v>13</v>
      </c>
      <c r="E25" s="121" t="str">
        <f>IF($I25="","",IF($I25&gt;DATE('01交付申請書'!$G$14+2018,4,1),0,DATEDIF($I25,DATE('01交付申請書'!$G$14+2018,4,1),"Y")))</f>
        <v/>
      </c>
      <c r="F25" s="122"/>
      <c r="G25" s="123"/>
      <c r="H25" s="212"/>
      <c r="I25" s="124"/>
      <c r="J25" s="125"/>
      <c r="K25" s="126"/>
      <c r="L25" s="270"/>
      <c r="M25" s="271"/>
      <c r="N25" s="127" t="str">
        <f t="shared" si="2"/>
        <v/>
      </c>
      <c r="P25" s="60">
        <v>13</v>
      </c>
      <c r="Q25" s="121" t="str">
        <f>IF($W25="","",IF($W25&gt;DATE('01交付申請書'!$G$14+2018,4,1),0,DATEDIF($W25,DATE('01交付申請書'!$G$14+2018,4,1),"Y")))</f>
        <v/>
      </c>
      <c r="R25" s="227"/>
      <c r="S25" s="277"/>
      <c r="T25" s="278"/>
      <c r="U25" s="123"/>
      <c r="V25" s="212"/>
      <c r="W25" s="124"/>
      <c r="X25" s="128"/>
      <c r="Y25" s="275"/>
      <c r="Z25" s="276"/>
    </row>
    <row r="26" spans="2:37">
      <c r="B26" s="120"/>
      <c r="D26" s="62">
        <v>14</v>
      </c>
      <c r="E26" s="121" t="str">
        <f>IF($I26="","",IF($I26&gt;DATE('01交付申請書'!$G$14+2018,4,1),0,DATEDIF($I26,DATE('01交付申請書'!$G$14+2018,4,1),"Y")))</f>
        <v/>
      </c>
      <c r="F26" s="122"/>
      <c r="G26" s="123"/>
      <c r="H26" s="212"/>
      <c r="I26" s="124"/>
      <c r="J26" s="125"/>
      <c r="K26" s="126"/>
      <c r="L26" s="270"/>
      <c r="M26" s="271"/>
      <c r="N26" s="127" t="str">
        <f t="shared" si="2"/>
        <v/>
      </c>
      <c r="P26" s="60">
        <v>14</v>
      </c>
      <c r="Q26" s="121" t="str">
        <f>IF($W26="","",IF($W26&gt;DATE('01交付申請書'!$G$14+2018,4,1),0,DATEDIF($W26,DATE('01交付申請書'!$G$14+2018,4,1),"Y")))</f>
        <v/>
      </c>
      <c r="R26" s="227"/>
      <c r="S26" s="277"/>
      <c r="T26" s="278"/>
      <c r="U26" s="123"/>
      <c r="V26" s="212"/>
      <c r="W26" s="124"/>
      <c r="X26" s="128"/>
      <c r="Y26" s="275"/>
      <c r="Z26" s="276"/>
      <c r="AA26" s="42"/>
      <c r="AB26" s="42"/>
      <c r="AC26" s="42"/>
      <c r="AD26" s="42"/>
      <c r="AE26" s="42"/>
      <c r="AF26" s="42"/>
      <c r="AG26" s="42"/>
      <c r="AH26" s="42"/>
      <c r="AI26" s="42"/>
      <c r="AJ26" s="42"/>
      <c r="AK26" s="42"/>
    </row>
    <row r="27" spans="2:37">
      <c r="B27" s="120"/>
      <c r="D27" s="62">
        <v>15</v>
      </c>
      <c r="E27" s="121" t="str">
        <f>IF($I27="","",IF($I27&gt;DATE('01交付申請書'!$G$14+2018,4,1),0,DATEDIF($I27,DATE('01交付申請書'!$G$14+2018,4,1),"Y")))</f>
        <v/>
      </c>
      <c r="F27" s="122"/>
      <c r="G27" s="123"/>
      <c r="H27" s="212"/>
      <c r="I27" s="124"/>
      <c r="J27" s="125"/>
      <c r="K27" s="126"/>
      <c r="L27" s="270"/>
      <c r="M27" s="271"/>
      <c r="N27" s="127" t="str">
        <f t="shared" si="2"/>
        <v/>
      </c>
      <c r="P27" s="60">
        <v>15</v>
      </c>
      <c r="Q27" s="121" t="str">
        <f>IF($W27="","",IF($W27&gt;DATE('01交付申請書'!$G$14+2018,4,1),0,DATEDIF($W27,DATE('01交付申請書'!$G$14+2018,4,1),"Y")))</f>
        <v/>
      </c>
      <c r="R27" s="227"/>
      <c r="S27" s="277"/>
      <c r="T27" s="278"/>
      <c r="U27" s="123"/>
      <c r="V27" s="212"/>
      <c r="W27" s="124"/>
      <c r="X27" s="128"/>
      <c r="Y27" s="275"/>
      <c r="Z27" s="276"/>
    </row>
    <row r="28" spans="2:37" ht="13.5" customHeight="1">
      <c r="B28" s="120"/>
      <c r="D28" s="62">
        <v>16</v>
      </c>
      <c r="E28" s="121" t="str">
        <f>IF($I28="","",IF($I28&gt;DATE('01交付申請書'!$G$14+2018,4,1),0,DATEDIF($I28,DATE('01交付申請書'!$G$14+2018,4,1),"Y")))</f>
        <v/>
      </c>
      <c r="F28" s="122"/>
      <c r="G28" s="123"/>
      <c r="H28" s="212"/>
      <c r="I28" s="124"/>
      <c r="J28" s="125"/>
      <c r="K28" s="126"/>
      <c r="L28" s="270"/>
      <c r="M28" s="271"/>
      <c r="N28" s="127" t="str">
        <f t="shared" si="2"/>
        <v/>
      </c>
      <c r="P28" s="60">
        <v>16</v>
      </c>
      <c r="Q28" s="121" t="str">
        <f>IF($W28="","",IF($W28&gt;DATE('01交付申請書'!$G$14+2018,4,1),0,DATEDIF($W28,DATE('01交付申請書'!$G$14+2018,4,1),"Y")))</f>
        <v/>
      </c>
      <c r="R28" s="227"/>
      <c r="S28" s="277"/>
      <c r="T28" s="278"/>
      <c r="U28" s="123"/>
      <c r="V28" s="212"/>
      <c r="W28" s="124"/>
      <c r="X28" s="128"/>
      <c r="Y28" s="275"/>
      <c r="Z28" s="276"/>
    </row>
    <row r="29" spans="2:37">
      <c r="B29" s="120"/>
      <c r="D29" s="62">
        <v>17</v>
      </c>
      <c r="E29" s="121" t="str">
        <f>IF($I29="","",IF($I29&gt;DATE('01交付申請書'!$G$14+2018,4,1),0,DATEDIF($I29,DATE('01交付申請書'!$G$14+2018,4,1),"Y")))</f>
        <v/>
      </c>
      <c r="F29" s="122"/>
      <c r="G29" s="123"/>
      <c r="H29" s="212"/>
      <c r="I29" s="124"/>
      <c r="J29" s="125"/>
      <c r="K29" s="126"/>
      <c r="L29" s="270"/>
      <c r="M29" s="271"/>
      <c r="N29" s="127" t="str">
        <f t="shared" si="2"/>
        <v/>
      </c>
      <c r="P29" s="60">
        <v>17</v>
      </c>
      <c r="Q29" s="121" t="str">
        <f>IF($W29="","",IF($W29&gt;DATE('01交付申請書'!$G$14+2018,4,1),0,DATEDIF($W29,DATE('01交付申請書'!$G$14+2018,4,1),"Y")))</f>
        <v/>
      </c>
      <c r="R29" s="227"/>
      <c r="S29" s="277"/>
      <c r="T29" s="278"/>
      <c r="U29" s="123"/>
      <c r="V29" s="212"/>
      <c r="W29" s="124"/>
      <c r="X29" s="128"/>
      <c r="Y29" s="275"/>
      <c r="Z29" s="276"/>
    </row>
    <row r="30" spans="2:37">
      <c r="B30" s="120"/>
      <c r="D30" s="62">
        <v>18</v>
      </c>
      <c r="E30" s="121" t="str">
        <f>IF($I30="","",IF($I30&gt;DATE('01交付申請書'!$G$14+2018,4,1),0,DATEDIF($I30,DATE('01交付申請書'!$G$14+2018,4,1),"Y")))</f>
        <v/>
      </c>
      <c r="F30" s="122"/>
      <c r="G30" s="123"/>
      <c r="H30" s="212"/>
      <c r="I30" s="124"/>
      <c r="J30" s="125"/>
      <c r="K30" s="126"/>
      <c r="L30" s="270"/>
      <c r="M30" s="271"/>
      <c r="N30" s="127" t="str">
        <f t="shared" si="2"/>
        <v/>
      </c>
      <c r="P30" s="60">
        <v>18</v>
      </c>
      <c r="Q30" s="121" t="str">
        <f>IF($W30="","",IF($W30&gt;DATE('01交付申請書'!$G$14+2018,4,1),0,DATEDIF($W30,DATE('01交付申請書'!$G$14+2018,4,1),"Y")))</f>
        <v/>
      </c>
      <c r="R30" s="227"/>
      <c r="S30" s="277"/>
      <c r="T30" s="278"/>
      <c r="U30" s="123"/>
      <c r="V30" s="212"/>
      <c r="W30" s="124"/>
      <c r="X30" s="128"/>
      <c r="Y30" s="275"/>
      <c r="Z30" s="276"/>
    </row>
    <row r="31" spans="2:37">
      <c r="B31" s="120"/>
      <c r="D31" s="62">
        <v>19</v>
      </c>
      <c r="E31" s="121" t="str">
        <f>IF($I31="","",IF($I31&gt;DATE('01交付申請書'!$G$14+2018,4,1),0,DATEDIF($I31,DATE('01交付申請書'!$G$14+2018,4,1),"Y")))</f>
        <v/>
      </c>
      <c r="F31" s="122"/>
      <c r="G31" s="123"/>
      <c r="H31" s="212"/>
      <c r="I31" s="124"/>
      <c r="J31" s="125"/>
      <c r="K31" s="126"/>
      <c r="L31" s="270"/>
      <c r="M31" s="271"/>
      <c r="N31" s="127" t="str">
        <f t="shared" si="2"/>
        <v/>
      </c>
      <c r="P31" s="60">
        <v>19</v>
      </c>
      <c r="Q31" s="121" t="str">
        <f>IF($W31="","",IF($W31&gt;DATE('01交付申請書'!$G$14+2018,4,1),0,DATEDIF($W31,DATE('01交付申請書'!$G$14+2018,4,1),"Y")))</f>
        <v/>
      </c>
      <c r="R31" s="227"/>
      <c r="S31" s="277"/>
      <c r="T31" s="278"/>
      <c r="U31" s="123"/>
      <c r="V31" s="212"/>
      <c r="W31" s="124"/>
      <c r="X31" s="128"/>
      <c r="Y31" s="275"/>
      <c r="Z31" s="276"/>
    </row>
    <row r="32" spans="2:37">
      <c r="B32" s="120"/>
      <c r="D32" s="62">
        <v>20</v>
      </c>
      <c r="E32" s="121" t="str">
        <f>IF($I32="","",IF($I32&gt;DATE('01交付申請書'!$G$14+2018,4,1),0,DATEDIF($I32,DATE('01交付申請書'!$G$14+2018,4,1),"Y")))</f>
        <v/>
      </c>
      <c r="F32" s="122"/>
      <c r="G32" s="123"/>
      <c r="H32" s="212"/>
      <c r="I32" s="124"/>
      <c r="J32" s="125"/>
      <c r="K32" s="126"/>
      <c r="L32" s="270"/>
      <c r="M32" s="271"/>
      <c r="N32" s="127" t="str">
        <f t="shared" si="2"/>
        <v/>
      </c>
      <c r="P32" s="60">
        <v>20</v>
      </c>
      <c r="Q32" s="121" t="str">
        <f>IF($W32="","",IF($W32&gt;DATE('01交付申請書'!$G$14+2018,4,1),0,DATEDIF($W32,DATE('01交付申請書'!$G$14+2018,4,1),"Y")))</f>
        <v/>
      </c>
      <c r="R32" s="227"/>
      <c r="S32" s="277"/>
      <c r="T32" s="278"/>
      <c r="U32" s="123"/>
      <c r="V32" s="212"/>
      <c r="W32" s="124"/>
      <c r="X32" s="128"/>
      <c r="Y32" s="275"/>
      <c r="Z32" s="276"/>
    </row>
    <row r="33" spans="2:41">
      <c r="B33" s="120"/>
      <c r="D33" s="62">
        <v>21</v>
      </c>
      <c r="E33" s="121" t="str">
        <f>IF($I33="","",IF($I33&gt;DATE('01交付申請書'!$G$14+2018,4,1),0,DATEDIF($I33,DATE('01交付申請書'!$G$14+2018,4,1),"Y")))</f>
        <v/>
      </c>
      <c r="F33" s="122"/>
      <c r="G33" s="123"/>
      <c r="H33" s="212"/>
      <c r="I33" s="124"/>
      <c r="J33" s="125"/>
      <c r="K33" s="126"/>
      <c r="L33" s="270"/>
      <c r="M33" s="271"/>
      <c r="N33" s="127" t="str">
        <f t="shared" si="2"/>
        <v/>
      </c>
      <c r="P33" s="60">
        <v>21</v>
      </c>
      <c r="Q33" s="121" t="str">
        <f>IF($W33="","",IF($W33&gt;DATE('01交付申請書'!$G$14+2018,4,1),0,DATEDIF($W33,DATE('01交付申請書'!$G$14+2018,4,1),"Y")))</f>
        <v/>
      </c>
      <c r="R33" s="227"/>
      <c r="S33" s="277"/>
      <c r="T33" s="278"/>
      <c r="U33" s="123"/>
      <c r="V33" s="212"/>
      <c r="W33" s="124"/>
      <c r="X33" s="128"/>
      <c r="Y33" s="275"/>
      <c r="Z33" s="276"/>
      <c r="AA33" s="42"/>
      <c r="AB33" s="42"/>
      <c r="AC33" s="42"/>
      <c r="AD33" s="42"/>
      <c r="AE33" s="42"/>
      <c r="AF33" s="42"/>
      <c r="AG33" s="42"/>
      <c r="AH33" s="42"/>
      <c r="AI33" s="42"/>
      <c r="AJ33" s="42"/>
      <c r="AK33" s="42"/>
      <c r="AL33" s="42"/>
      <c r="AM33" s="42"/>
      <c r="AN33" s="42"/>
    </row>
    <row r="34" spans="2:41">
      <c r="B34" s="120"/>
      <c r="D34" s="62">
        <v>22</v>
      </c>
      <c r="E34" s="121" t="str">
        <f>IF($I34="","",IF($I34&gt;DATE('01交付申請書'!$G$14+2018,4,1),0,DATEDIF($I34,DATE('01交付申請書'!$G$14+2018,4,1),"Y")))</f>
        <v/>
      </c>
      <c r="F34" s="122"/>
      <c r="G34" s="123"/>
      <c r="H34" s="212"/>
      <c r="I34" s="124"/>
      <c r="J34" s="125"/>
      <c r="K34" s="126"/>
      <c r="L34" s="270"/>
      <c r="M34" s="271"/>
      <c r="N34" s="127" t="str">
        <f t="shared" si="2"/>
        <v/>
      </c>
      <c r="P34" s="60">
        <v>22</v>
      </c>
      <c r="Q34" s="121" t="str">
        <f>IF($W34="","",IF($W34&gt;DATE('01交付申請書'!$G$14+2018,4,1),0,DATEDIF($W34,DATE('01交付申請書'!$G$14+2018,4,1),"Y")))</f>
        <v/>
      </c>
      <c r="R34" s="227"/>
      <c r="S34" s="277"/>
      <c r="T34" s="278"/>
      <c r="U34" s="123"/>
      <c r="V34" s="212"/>
      <c r="W34" s="124"/>
      <c r="X34" s="128"/>
      <c r="Y34" s="275"/>
      <c r="Z34" s="276"/>
      <c r="AA34" s="42"/>
      <c r="AB34" s="42"/>
      <c r="AC34" s="42"/>
      <c r="AD34" s="42"/>
      <c r="AE34" s="42"/>
      <c r="AF34" s="42"/>
      <c r="AG34" s="42"/>
      <c r="AH34" s="42"/>
      <c r="AI34" s="42"/>
      <c r="AJ34" s="42"/>
      <c r="AK34" s="42"/>
      <c r="AL34" s="42"/>
      <c r="AM34" s="42"/>
      <c r="AN34" s="42"/>
      <c r="AO34" s="42"/>
    </row>
    <row r="35" spans="2:41">
      <c r="B35" s="120"/>
      <c r="D35" s="62">
        <v>23</v>
      </c>
      <c r="E35" s="121" t="str">
        <f>IF($I35="","",IF($I35&gt;DATE('01交付申請書'!$G$14+2018,4,1),0,DATEDIF($I35,DATE('01交付申請書'!$G$14+2018,4,1),"Y")))</f>
        <v/>
      </c>
      <c r="F35" s="122"/>
      <c r="G35" s="123"/>
      <c r="H35" s="212"/>
      <c r="I35" s="124"/>
      <c r="J35" s="125"/>
      <c r="K35" s="126"/>
      <c r="L35" s="270"/>
      <c r="M35" s="271"/>
      <c r="N35" s="127" t="str">
        <f t="shared" si="2"/>
        <v/>
      </c>
      <c r="P35" s="60">
        <v>23</v>
      </c>
      <c r="Q35" s="121" t="str">
        <f>IF($W35="","",IF($W35&gt;DATE('01交付申請書'!$G$14+2018,4,1),0,DATEDIF($W35,DATE('01交付申請書'!$G$14+2018,4,1),"Y")))</f>
        <v/>
      </c>
      <c r="R35" s="227"/>
      <c r="S35" s="277"/>
      <c r="T35" s="278"/>
      <c r="U35" s="123"/>
      <c r="V35" s="212"/>
      <c r="W35" s="124"/>
      <c r="X35" s="128"/>
      <c r="Y35" s="275"/>
      <c r="Z35" s="276"/>
    </row>
    <row r="36" spans="2:41">
      <c r="B36" s="120"/>
      <c r="D36" s="62">
        <v>24</v>
      </c>
      <c r="E36" s="121" t="str">
        <f>IF($I36="","",IF($I36&gt;DATE('01交付申請書'!$G$14+2018,4,1),0,DATEDIF($I36,DATE('01交付申請書'!$G$14+2018,4,1),"Y")))</f>
        <v/>
      </c>
      <c r="F36" s="122"/>
      <c r="G36" s="123"/>
      <c r="H36" s="212"/>
      <c r="I36" s="124"/>
      <c r="J36" s="125"/>
      <c r="K36" s="126"/>
      <c r="L36" s="270"/>
      <c r="M36" s="271"/>
      <c r="N36" s="127" t="str">
        <f t="shared" si="2"/>
        <v/>
      </c>
      <c r="P36" s="60">
        <v>24</v>
      </c>
      <c r="Q36" s="121" t="str">
        <f>IF($W36="","",IF($W36&gt;DATE('01交付申請書'!$G$14+2018,4,1),0,DATEDIF($W36,DATE('01交付申請書'!$G$14+2018,4,1),"Y")))</f>
        <v/>
      </c>
      <c r="R36" s="227"/>
      <c r="S36" s="277"/>
      <c r="T36" s="278"/>
      <c r="U36" s="123"/>
      <c r="V36" s="212"/>
      <c r="W36" s="124"/>
      <c r="X36" s="128"/>
      <c r="Y36" s="275"/>
      <c r="Z36" s="276"/>
      <c r="AA36" s="42"/>
      <c r="AB36" s="42"/>
    </row>
    <row r="37" spans="2:41">
      <c r="B37" s="120"/>
      <c r="D37" s="62">
        <v>25</v>
      </c>
      <c r="E37" s="121" t="str">
        <f>IF($I37="","",IF($I37&gt;DATE('01交付申請書'!$G$14+2018,4,1),0,DATEDIF($I37,DATE('01交付申請書'!$G$14+2018,4,1),"Y")))</f>
        <v/>
      </c>
      <c r="F37" s="122"/>
      <c r="G37" s="123"/>
      <c r="H37" s="212"/>
      <c r="I37" s="124"/>
      <c r="J37" s="125"/>
      <c r="K37" s="126"/>
      <c r="L37" s="270"/>
      <c r="M37" s="271"/>
      <c r="N37" s="127" t="str">
        <f t="shared" si="2"/>
        <v/>
      </c>
      <c r="P37" s="60">
        <v>25</v>
      </c>
      <c r="Q37" s="121" t="str">
        <f>IF($W37="","",IF($W37&gt;DATE('01交付申請書'!$G$14+2018,4,1),0,DATEDIF($W37,DATE('01交付申請書'!$G$14+2018,4,1),"Y")))</f>
        <v/>
      </c>
      <c r="R37" s="227"/>
      <c r="S37" s="277"/>
      <c r="T37" s="278"/>
      <c r="U37" s="123"/>
      <c r="V37" s="212"/>
      <c r="W37" s="124"/>
      <c r="X37" s="128"/>
      <c r="Y37" s="275"/>
      <c r="Z37" s="276"/>
      <c r="AB37" s="42"/>
    </row>
    <row r="38" spans="2:41">
      <c r="B38" s="120"/>
      <c r="D38" s="62">
        <v>26</v>
      </c>
      <c r="E38" s="121" t="str">
        <f>IF($I38="","",IF($I38&gt;DATE('01交付申請書'!$G$14+2018,4,1),0,DATEDIF($I38,DATE('01交付申請書'!$G$14+2018,4,1),"Y")))</f>
        <v/>
      </c>
      <c r="F38" s="122"/>
      <c r="G38" s="123"/>
      <c r="H38" s="212"/>
      <c r="I38" s="124"/>
      <c r="J38" s="125"/>
      <c r="K38" s="126"/>
      <c r="L38" s="270"/>
      <c r="M38" s="271"/>
      <c r="N38" s="127" t="str">
        <f t="shared" si="2"/>
        <v/>
      </c>
      <c r="P38" s="60">
        <v>26</v>
      </c>
      <c r="Q38" s="121" t="str">
        <f>IF($W38="","",IF($W38&gt;DATE('01交付申請書'!$G$14+2018,4,1),0,DATEDIF($W38,DATE('01交付申請書'!$G$14+2018,4,1),"Y")))</f>
        <v/>
      </c>
      <c r="R38" s="227"/>
      <c r="S38" s="277"/>
      <c r="T38" s="278"/>
      <c r="U38" s="123"/>
      <c r="V38" s="212"/>
      <c r="W38" s="124"/>
      <c r="X38" s="128"/>
      <c r="Y38" s="275"/>
      <c r="Z38" s="276"/>
    </row>
    <row r="39" spans="2:41">
      <c r="B39" s="120"/>
      <c r="D39" s="62">
        <v>27</v>
      </c>
      <c r="E39" s="121" t="str">
        <f>IF($I39="","",IF($I39&gt;DATE('01交付申請書'!$G$14+2018,4,1),0,DATEDIF($I39,DATE('01交付申請書'!$G$14+2018,4,1),"Y")))</f>
        <v/>
      </c>
      <c r="F39" s="122"/>
      <c r="G39" s="123"/>
      <c r="H39" s="212"/>
      <c r="I39" s="124"/>
      <c r="J39" s="125"/>
      <c r="K39" s="126"/>
      <c r="L39" s="270"/>
      <c r="M39" s="271"/>
      <c r="N39" s="127" t="str">
        <f t="shared" si="2"/>
        <v/>
      </c>
      <c r="P39" s="60">
        <v>27</v>
      </c>
      <c r="Q39" s="121" t="str">
        <f>IF($W39="","",IF($W39&gt;DATE('01交付申請書'!$G$14+2018,4,1),0,DATEDIF($W39,DATE('01交付申請書'!$G$14+2018,4,1),"Y")))</f>
        <v/>
      </c>
      <c r="R39" s="227"/>
      <c r="S39" s="277"/>
      <c r="T39" s="278"/>
      <c r="U39" s="123"/>
      <c r="V39" s="212"/>
      <c r="W39" s="124"/>
      <c r="X39" s="128"/>
      <c r="Y39" s="275"/>
      <c r="Z39" s="276"/>
    </row>
    <row r="40" spans="2:41">
      <c r="B40" s="120"/>
      <c r="D40" s="62">
        <v>28</v>
      </c>
      <c r="E40" s="121" t="str">
        <f>IF($I40="","",IF($I40&gt;DATE('01交付申請書'!$G$14+2018,4,1),0,DATEDIF($I40,DATE('01交付申請書'!$G$14+2018,4,1),"Y")))</f>
        <v/>
      </c>
      <c r="F40" s="122"/>
      <c r="G40" s="123"/>
      <c r="H40" s="212"/>
      <c r="I40" s="124"/>
      <c r="J40" s="125"/>
      <c r="K40" s="126"/>
      <c r="L40" s="270"/>
      <c r="M40" s="271"/>
      <c r="N40" s="127" t="str">
        <f t="shared" si="2"/>
        <v/>
      </c>
      <c r="P40" s="60">
        <v>28</v>
      </c>
      <c r="Q40" s="121" t="str">
        <f>IF($W40="","",IF($W40&gt;DATE('01交付申請書'!$G$14+2018,4,1),0,DATEDIF($W40,DATE('01交付申請書'!$G$14+2018,4,1),"Y")))</f>
        <v/>
      </c>
      <c r="R40" s="227"/>
      <c r="S40" s="277"/>
      <c r="T40" s="278"/>
      <c r="U40" s="123"/>
      <c r="V40" s="212"/>
      <c r="W40" s="124"/>
      <c r="X40" s="128"/>
      <c r="Y40" s="275"/>
      <c r="Z40" s="276"/>
    </row>
    <row r="41" spans="2:41">
      <c r="B41" s="120"/>
      <c r="D41" s="62">
        <v>29</v>
      </c>
      <c r="E41" s="121" t="str">
        <f>IF($I41="","",IF($I41&gt;DATE('01交付申請書'!$G$14+2018,4,1),0,DATEDIF($I41,DATE('01交付申請書'!$G$14+2018,4,1),"Y")))</f>
        <v/>
      </c>
      <c r="F41" s="122"/>
      <c r="G41" s="123"/>
      <c r="H41" s="212"/>
      <c r="I41" s="124"/>
      <c r="J41" s="125"/>
      <c r="K41" s="126"/>
      <c r="L41" s="270"/>
      <c r="M41" s="271"/>
      <c r="N41" s="127" t="str">
        <f t="shared" si="2"/>
        <v/>
      </c>
      <c r="P41" s="60">
        <v>29</v>
      </c>
      <c r="Q41" s="121" t="str">
        <f>IF($W41="","",IF($W41&gt;DATE('01交付申請書'!$G$14+2018,4,1),0,DATEDIF($W41,DATE('01交付申請書'!$G$14+2018,4,1),"Y")))</f>
        <v/>
      </c>
      <c r="R41" s="227"/>
      <c r="S41" s="277"/>
      <c r="T41" s="278"/>
      <c r="U41" s="123"/>
      <c r="V41" s="212"/>
      <c r="W41" s="124"/>
      <c r="X41" s="128"/>
      <c r="Y41" s="275"/>
      <c r="Z41" s="276"/>
    </row>
    <row r="42" spans="2:41">
      <c r="B42" s="120"/>
      <c r="D42" s="62">
        <v>30</v>
      </c>
      <c r="E42" s="121" t="str">
        <f>IF($I42="","",IF($I42&gt;DATE('01交付申請書'!$G$14+2018,4,1),0,DATEDIF($I42,DATE('01交付申請書'!$G$14+2018,4,1),"Y")))</f>
        <v/>
      </c>
      <c r="F42" s="122"/>
      <c r="G42" s="123"/>
      <c r="H42" s="212"/>
      <c r="I42" s="124"/>
      <c r="J42" s="125"/>
      <c r="K42" s="126"/>
      <c r="L42" s="270"/>
      <c r="M42" s="271"/>
      <c r="N42" s="127" t="str">
        <f t="shared" si="2"/>
        <v/>
      </c>
      <c r="P42" s="60">
        <v>30</v>
      </c>
      <c r="Q42" s="121" t="str">
        <f>IF($W42="","",IF($W42&gt;DATE('01交付申請書'!$G$14+2018,4,1),0,DATEDIF($W42,DATE('01交付申請書'!$G$14+2018,4,1),"Y")))</f>
        <v/>
      </c>
      <c r="R42" s="227"/>
      <c r="S42" s="277"/>
      <c r="T42" s="278"/>
      <c r="U42" s="123"/>
      <c r="V42" s="212"/>
      <c r="W42" s="124"/>
      <c r="X42" s="128"/>
      <c r="Y42" s="275"/>
      <c r="Z42" s="276"/>
    </row>
    <row r="43" spans="2:41">
      <c r="B43" s="120"/>
      <c r="D43" s="62">
        <v>31</v>
      </c>
      <c r="E43" s="121" t="str">
        <f>IF($I43="","",IF($I43&gt;DATE('01交付申請書'!$G$14+2018,4,1),0,DATEDIF($I43,DATE('01交付申請書'!$G$14+2018,4,1),"Y")))</f>
        <v/>
      </c>
      <c r="F43" s="122"/>
      <c r="G43" s="123"/>
      <c r="H43" s="212"/>
      <c r="I43" s="130"/>
      <c r="J43" s="125"/>
      <c r="K43" s="126"/>
      <c r="L43" s="270"/>
      <c r="M43" s="271"/>
      <c r="N43" s="127" t="str">
        <f t="shared" si="2"/>
        <v/>
      </c>
      <c r="P43" s="60">
        <v>31</v>
      </c>
      <c r="Q43" s="121" t="str">
        <f>IF($W43="","",IF($W43&gt;DATE('01交付申請書'!$G$14+2018,4,1),0,DATEDIF($W43,DATE('01交付申請書'!$G$14+2018,4,1),"Y")))</f>
        <v/>
      </c>
      <c r="R43" s="227"/>
      <c r="S43" s="277"/>
      <c r="T43" s="278"/>
      <c r="U43" s="123"/>
      <c r="V43" s="212"/>
      <c r="W43" s="124"/>
      <c r="X43" s="128"/>
      <c r="Y43" s="275"/>
      <c r="Z43" s="276"/>
    </row>
    <row r="44" spans="2:41">
      <c r="B44" s="120"/>
      <c r="D44" s="62">
        <v>32</v>
      </c>
      <c r="E44" s="121" t="str">
        <f>IF($I44="","",IF($I44&gt;DATE('01交付申請書'!$G$14+2018,4,1),0,DATEDIF($I44,DATE('01交付申請書'!$G$14+2018,4,1),"Y")))</f>
        <v/>
      </c>
      <c r="F44" s="122"/>
      <c r="G44" s="123"/>
      <c r="H44" s="212"/>
      <c r="I44" s="130"/>
      <c r="J44" s="125"/>
      <c r="K44" s="126"/>
      <c r="L44" s="270"/>
      <c r="M44" s="271"/>
      <c r="N44" s="127" t="str">
        <f t="shared" si="2"/>
        <v/>
      </c>
      <c r="P44" s="60">
        <v>32</v>
      </c>
      <c r="Q44" s="121" t="str">
        <f>IF($W44="","",IF($W44&gt;DATE('01交付申請書'!$G$14+2018,4,1),0,DATEDIF($W44,DATE('01交付申請書'!$G$14+2018,4,1),"Y")))</f>
        <v/>
      </c>
      <c r="R44" s="227"/>
      <c r="S44" s="277"/>
      <c r="T44" s="278"/>
      <c r="U44" s="123"/>
      <c r="V44" s="212"/>
      <c r="W44" s="124"/>
      <c r="X44" s="128"/>
      <c r="Y44" s="275"/>
      <c r="Z44" s="276"/>
    </row>
    <row r="45" spans="2:41">
      <c r="B45" s="120"/>
      <c r="D45" s="62">
        <v>33</v>
      </c>
      <c r="E45" s="121" t="str">
        <f>IF($I45="","",IF($I45&gt;DATE('01交付申請書'!$G$14+2018,4,1),0,DATEDIF($I45,DATE('01交付申請書'!$G$14+2018,4,1),"Y")))</f>
        <v/>
      </c>
      <c r="F45" s="122"/>
      <c r="G45" s="123"/>
      <c r="H45" s="212"/>
      <c r="I45" s="130"/>
      <c r="J45" s="125"/>
      <c r="K45" s="126"/>
      <c r="L45" s="270"/>
      <c r="M45" s="271"/>
      <c r="N45" s="127" t="str">
        <f t="shared" si="2"/>
        <v/>
      </c>
      <c r="P45" s="60">
        <v>33</v>
      </c>
      <c r="Q45" s="121" t="str">
        <f>IF($W45="","",IF($W45&gt;DATE('01交付申請書'!$G$14+2018,4,1),0,DATEDIF($W45,DATE('01交付申請書'!$G$14+2018,4,1),"Y")))</f>
        <v/>
      </c>
      <c r="R45" s="227"/>
      <c r="S45" s="277"/>
      <c r="T45" s="278"/>
      <c r="U45" s="123"/>
      <c r="V45" s="212"/>
      <c r="W45" s="124"/>
      <c r="X45" s="128"/>
      <c r="Y45" s="275"/>
      <c r="Z45" s="276"/>
    </row>
    <row r="46" spans="2:41">
      <c r="B46" s="120"/>
      <c r="D46" s="62">
        <v>34</v>
      </c>
      <c r="E46" s="121" t="str">
        <f>IF($I46="","",IF($I46&gt;DATE('01交付申請書'!$G$14+2018,4,1),0,DATEDIF($I46,DATE('01交付申請書'!$G$14+2018,4,1),"Y")))</f>
        <v/>
      </c>
      <c r="F46" s="122"/>
      <c r="G46" s="123"/>
      <c r="H46" s="212"/>
      <c r="I46" s="130"/>
      <c r="J46" s="125"/>
      <c r="K46" s="126"/>
      <c r="L46" s="270"/>
      <c r="M46" s="271"/>
      <c r="N46" s="127" t="str">
        <f t="shared" si="2"/>
        <v/>
      </c>
      <c r="P46" s="60">
        <v>34</v>
      </c>
      <c r="Q46" s="121" t="str">
        <f>IF($W46="","",IF($W46&gt;DATE('01交付申請書'!$G$14+2018,4,1),0,DATEDIF($W46,DATE('01交付申請書'!$G$14+2018,4,1),"Y")))</f>
        <v/>
      </c>
      <c r="R46" s="227"/>
      <c r="S46" s="277"/>
      <c r="T46" s="278"/>
      <c r="U46" s="123"/>
      <c r="V46" s="212"/>
      <c r="W46" s="124"/>
      <c r="X46" s="128"/>
      <c r="Y46" s="275"/>
      <c r="Z46" s="276"/>
    </row>
    <row r="47" spans="2:41">
      <c r="B47" s="120"/>
      <c r="D47" s="62">
        <v>35</v>
      </c>
      <c r="E47" s="121" t="str">
        <f>IF($I47="","",IF($I47&gt;DATE('01交付申請書'!$G$14+2018,4,1),0,DATEDIF($I47,DATE('01交付申請書'!$G$14+2018,4,1),"Y")))</f>
        <v/>
      </c>
      <c r="F47" s="122"/>
      <c r="G47" s="123"/>
      <c r="H47" s="212"/>
      <c r="I47" s="130"/>
      <c r="J47" s="125"/>
      <c r="K47" s="126"/>
      <c r="L47" s="270"/>
      <c r="M47" s="271"/>
      <c r="N47" s="127" t="str">
        <f t="shared" si="2"/>
        <v/>
      </c>
      <c r="P47" s="60">
        <v>35</v>
      </c>
      <c r="Q47" s="121" t="str">
        <f>IF($W47="","",IF($W47&gt;DATE('01交付申請書'!$G$14+2018,4,1),0,DATEDIF($W47,DATE('01交付申請書'!$G$14+2018,4,1),"Y")))</f>
        <v/>
      </c>
      <c r="R47" s="227"/>
      <c r="S47" s="277"/>
      <c r="T47" s="278"/>
      <c r="U47" s="123"/>
      <c r="V47" s="212"/>
      <c r="W47" s="124"/>
      <c r="X47" s="128"/>
      <c r="Y47" s="275"/>
      <c r="Z47" s="276"/>
    </row>
    <row r="48" spans="2:41">
      <c r="B48" s="120"/>
      <c r="D48" s="62">
        <v>36</v>
      </c>
      <c r="E48" s="121" t="str">
        <f>IF($I48="","",IF($I48&gt;DATE('01交付申請書'!$G$14+2018,4,1),0,DATEDIF($I48,DATE('01交付申請書'!$G$14+2018,4,1),"Y")))</f>
        <v/>
      </c>
      <c r="F48" s="122"/>
      <c r="G48" s="123"/>
      <c r="H48" s="212"/>
      <c r="I48" s="130"/>
      <c r="J48" s="125"/>
      <c r="K48" s="126"/>
      <c r="L48" s="270"/>
      <c r="M48" s="271"/>
      <c r="N48" s="127" t="str">
        <f t="shared" si="2"/>
        <v/>
      </c>
    </row>
    <row r="49" spans="2:27">
      <c r="B49" s="120"/>
      <c r="D49" s="62">
        <v>37</v>
      </c>
      <c r="E49" s="121" t="str">
        <f>IF($I49="","",IF($I49&gt;DATE('01交付申請書'!$G$14+2018,4,1),0,DATEDIF($I49,DATE('01交付申請書'!$G$14+2018,4,1),"Y")))</f>
        <v/>
      </c>
      <c r="F49" s="122"/>
      <c r="G49" s="123"/>
      <c r="H49" s="212"/>
      <c r="I49" s="130"/>
      <c r="J49" s="125"/>
      <c r="K49" s="126"/>
      <c r="L49" s="270"/>
      <c r="M49" s="271"/>
      <c r="N49" s="127" t="str">
        <f t="shared" si="2"/>
        <v/>
      </c>
      <c r="P49" s="1" t="s">
        <v>218</v>
      </c>
      <c r="Q49" s="42"/>
      <c r="R49" s="42"/>
      <c r="S49" s="42"/>
      <c r="T49" s="42"/>
      <c r="U49" s="42"/>
      <c r="V49" s="42"/>
      <c r="W49" s="42"/>
      <c r="X49" s="42"/>
      <c r="Y49" s="42"/>
      <c r="Z49" s="42"/>
    </row>
    <row r="50" spans="2:27">
      <c r="B50" s="120"/>
      <c r="D50" s="62">
        <v>38</v>
      </c>
      <c r="E50" s="121" t="str">
        <f>IF($I50="","",IF($I50&gt;DATE('01交付申請書'!$G$14+2018,4,1),0,DATEDIF($I50,DATE('01交付申請書'!$G$14+2018,4,1),"Y")))</f>
        <v/>
      </c>
      <c r="F50" s="122"/>
      <c r="G50" s="123"/>
      <c r="H50" s="212"/>
      <c r="I50" s="130"/>
      <c r="J50" s="125"/>
      <c r="K50" s="126"/>
      <c r="L50" s="270"/>
      <c r="M50" s="271"/>
      <c r="N50" s="127" t="str">
        <f t="shared" si="2"/>
        <v/>
      </c>
      <c r="P50" s="306" t="s">
        <v>188</v>
      </c>
      <c r="Q50" s="306"/>
      <c r="R50" s="306"/>
      <c r="S50" s="306"/>
      <c r="T50" s="306"/>
      <c r="U50" s="306"/>
      <c r="V50" s="306"/>
      <c r="W50" s="306"/>
      <c r="X50" s="306" t="s">
        <v>189</v>
      </c>
      <c r="Y50" s="306"/>
      <c r="Z50" s="293" t="s">
        <v>197</v>
      </c>
    </row>
    <row r="51" spans="2:27">
      <c r="B51" s="120"/>
      <c r="D51" s="62">
        <v>39</v>
      </c>
      <c r="E51" s="121" t="str">
        <f>IF($I51="","",IF($I51&gt;DATE('01交付申請書'!$G$14+2018,4,1),0,DATEDIF($I51,DATE('01交付申請書'!$G$14+2018,4,1),"Y")))</f>
        <v/>
      </c>
      <c r="F51" s="122"/>
      <c r="G51" s="123"/>
      <c r="H51" s="212"/>
      <c r="I51" s="130"/>
      <c r="J51" s="125"/>
      <c r="K51" s="126"/>
      <c r="L51" s="270"/>
      <c r="M51" s="271"/>
      <c r="N51" s="127" t="str">
        <f t="shared" si="2"/>
        <v/>
      </c>
      <c r="P51" s="315" t="s">
        <v>190</v>
      </c>
      <c r="Q51" s="315"/>
      <c r="R51" s="315"/>
      <c r="S51" s="315"/>
      <c r="T51" s="315"/>
      <c r="U51" s="315"/>
      <c r="V51" s="315"/>
      <c r="W51" s="315"/>
      <c r="X51" s="315"/>
      <c r="Y51" s="315"/>
      <c r="Z51" s="294"/>
    </row>
    <row r="52" spans="2:27">
      <c r="B52" s="120"/>
      <c r="D52" s="62">
        <v>40</v>
      </c>
      <c r="E52" s="121" t="str">
        <f>IF($I52="","",IF($I52&gt;DATE('01交付申請書'!$G$14+2018,4,1),0,DATEDIF($I52,DATE('01交付申請書'!$G$14+2018,4,1),"Y")))</f>
        <v/>
      </c>
      <c r="F52" s="122"/>
      <c r="G52" s="123"/>
      <c r="H52" s="212"/>
      <c r="I52" s="130"/>
      <c r="J52" s="125"/>
      <c r="K52" s="126"/>
      <c r="L52" s="270"/>
      <c r="M52" s="271"/>
      <c r="N52" s="127" t="str">
        <f t="shared" si="2"/>
        <v/>
      </c>
      <c r="P52" s="318">
        <f>IF($N$1="Ａ型",3.3,2.5)</f>
        <v>3.3</v>
      </c>
      <c r="Q52" s="319"/>
      <c r="R52" s="319"/>
      <c r="S52" s="319"/>
      <c r="T52" s="85">
        <f>H7</f>
        <v>0</v>
      </c>
      <c r="U52" s="86" t="s">
        <v>194</v>
      </c>
      <c r="V52" s="86">
        <f>P52*T52</f>
        <v>0</v>
      </c>
      <c r="W52" s="87" t="s">
        <v>191</v>
      </c>
      <c r="X52" s="200"/>
      <c r="Y52" s="87"/>
      <c r="Z52" s="298" t="str">
        <f>IF(X54&gt;=V54,"〇","△")</f>
        <v>〇</v>
      </c>
      <c r="AA52" s="272" t="s">
        <v>237</v>
      </c>
    </row>
    <row r="53" spans="2:27">
      <c r="B53" s="120"/>
      <c r="D53" s="62">
        <v>41</v>
      </c>
      <c r="E53" s="121" t="str">
        <f>IF($I53="","",IF($I53&gt;DATE('01交付申請書'!$G$14+2018,4,1),0,DATEDIF($I53,DATE('01交付申請書'!$G$14+2018,4,1),"Y")))</f>
        <v/>
      </c>
      <c r="F53" s="122"/>
      <c r="G53" s="123"/>
      <c r="H53" s="212"/>
      <c r="I53" s="130"/>
      <c r="J53" s="125"/>
      <c r="K53" s="126"/>
      <c r="L53" s="270"/>
      <c r="M53" s="271"/>
      <c r="N53" s="127" t="str">
        <f t="shared" si="2"/>
        <v/>
      </c>
      <c r="P53" s="320">
        <f>IF($N$1="Ａ型",3.3,2.5)</f>
        <v>3.3</v>
      </c>
      <c r="Q53" s="321"/>
      <c r="R53" s="321"/>
      <c r="S53" s="321"/>
      <c r="T53" s="63">
        <f>I7</f>
        <v>0</v>
      </c>
      <c r="U53" s="64" t="s">
        <v>194</v>
      </c>
      <c r="V53" s="64">
        <f>P53*T53</f>
        <v>0</v>
      </c>
      <c r="W53" s="88" t="s">
        <v>191</v>
      </c>
      <c r="X53" s="201"/>
      <c r="Y53" s="88"/>
      <c r="Z53" s="298"/>
      <c r="AA53" s="272"/>
    </row>
    <row r="54" spans="2:27">
      <c r="B54" s="120"/>
      <c r="D54" s="62">
        <v>42</v>
      </c>
      <c r="E54" s="121" t="str">
        <f>IF($I54="","",IF($I54&gt;DATE('01交付申請書'!$G$14+2018,4,1),0,DATEDIF($I54,DATE('01交付申請書'!$G$14+2018,4,1),"Y")))</f>
        <v/>
      </c>
      <c r="F54" s="122"/>
      <c r="G54" s="123"/>
      <c r="H54" s="212"/>
      <c r="I54" s="130"/>
      <c r="J54" s="125"/>
      <c r="K54" s="126"/>
      <c r="L54" s="270"/>
      <c r="M54" s="271"/>
      <c r="N54" s="127" t="str">
        <f t="shared" si="2"/>
        <v/>
      </c>
      <c r="P54" s="89"/>
      <c r="Q54" s="90"/>
      <c r="R54" s="91"/>
      <c r="S54" s="91"/>
      <c r="T54" s="92"/>
      <c r="U54" s="90" t="s">
        <v>10</v>
      </c>
      <c r="V54" s="90">
        <f>SUM(V52:V53)</f>
        <v>0</v>
      </c>
      <c r="W54" s="93" t="s">
        <v>191</v>
      </c>
      <c r="X54" s="202">
        <f>SUM(X52:X53)</f>
        <v>0</v>
      </c>
      <c r="Y54" s="93" t="s">
        <v>203</v>
      </c>
      <c r="Z54" s="298"/>
      <c r="AA54" s="272"/>
    </row>
    <row r="55" spans="2:27">
      <c r="B55" s="120"/>
      <c r="D55" s="62">
        <v>43</v>
      </c>
      <c r="E55" s="121" t="str">
        <f>IF($I55="","",IF($I55&gt;DATE('01交付申請書'!$G$14+2018,4,1),0,DATEDIF($I55,DATE('01交付申請書'!$G$14+2018,4,1),"Y")))</f>
        <v/>
      </c>
      <c r="F55" s="122"/>
      <c r="G55" s="123"/>
      <c r="H55" s="212"/>
      <c r="I55" s="130"/>
      <c r="J55" s="125"/>
      <c r="K55" s="126"/>
      <c r="L55" s="270"/>
      <c r="M55" s="271"/>
      <c r="N55" s="127" t="str">
        <f t="shared" si="2"/>
        <v/>
      </c>
      <c r="P55" s="290" t="s">
        <v>192</v>
      </c>
      <c r="Q55" s="291"/>
      <c r="R55" s="291"/>
      <c r="S55" s="291"/>
      <c r="T55" s="291"/>
      <c r="U55" s="291"/>
      <c r="V55" s="291"/>
      <c r="W55" s="291"/>
      <c r="X55" s="291"/>
      <c r="Y55" s="292"/>
      <c r="Z55" s="129"/>
    </row>
    <row r="56" spans="2:27">
      <c r="B56" s="120"/>
      <c r="D56" s="62">
        <v>44</v>
      </c>
      <c r="E56" s="121" t="str">
        <f>IF($I56="","",IF($I56&gt;DATE('01交付申請書'!$G$14+2018,4,1),0,DATEDIF($I56,DATE('01交付申請書'!$G$14+2018,4,1),"Y")))</f>
        <v/>
      </c>
      <c r="F56" s="122"/>
      <c r="G56" s="123"/>
      <c r="H56" s="212"/>
      <c r="I56" s="130"/>
      <c r="J56" s="125"/>
      <c r="K56" s="126"/>
      <c r="L56" s="270"/>
      <c r="M56" s="271"/>
      <c r="N56" s="127" t="str">
        <f t="shared" si="2"/>
        <v/>
      </c>
      <c r="P56" s="316" t="s">
        <v>195</v>
      </c>
      <c r="Q56" s="317"/>
      <c r="R56" s="317"/>
      <c r="S56" s="317"/>
      <c r="T56" s="94">
        <f>SUM(J7:M7)</f>
        <v>0</v>
      </c>
      <c r="U56" s="86" t="s">
        <v>194</v>
      </c>
      <c r="V56" s="95">
        <f>1.98*T56</f>
        <v>0</v>
      </c>
      <c r="W56" s="96" t="s">
        <v>191</v>
      </c>
      <c r="X56" s="98"/>
      <c r="Y56" s="96" t="s">
        <v>191</v>
      </c>
      <c r="Z56" s="54" t="str">
        <f>IF(X56&gt;=V56,"〇","×")</f>
        <v>〇</v>
      </c>
    </row>
    <row r="57" spans="2:27">
      <c r="B57" s="120"/>
      <c r="D57" s="62">
        <v>45</v>
      </c>
      <c r="E57" s="121" t="str">
        <f>IF($I57="","",IF($I57&gt;DATE('01交付申請書'!$G$14+2018,4,1),0,DATEDIF($I57,DATE('01交付申請書'!$G$14+2018,4,1),"Y")))</f>
        <v/>
      </c>
      <c r="F57" s="122"/>
      <c r="G57" s="123"/>
      <c r="H57" s="212"/>
      <c r="I57" s="130"/>
      <c r="J57" s="125"/>
      <c r="K57" s="126"/>
      <c r="L57" s="270"/>
      <c r="M57" s="271"/>
      <c r="N57" s="127" t="str">
        <f t="shared" si="2"/>
        <v/>
      </c>
      <c r="P57" s="290" t="s">
        <v>198</v>
      </c>
      <c r="Q57" s="291"/>
      <c r="R57" s="291"/>
      <c r="S57" s="291"/>
      <c r="T57" s="291"/>
      <c r="U57" s="291"/>
      <c r="V57" s="291"/>
      <c r="W57" s="291"/>
      <c r="X57" s="291"/>
      <c r="Y57" s="292"/>
      <c r="Z57" s="54"/>
    </row>
    <row r="58" spans="2:27">
      <c r="B58" s="120"/>
      <c r="D58" s="62">
        <v>46</v>
      </c>
      <c r="E58" s="121" t="str">
        <f>IF($I58="","",IF($I58&gt;DATE('01交付申請書'!$G$14+2018,4,1),0,DATEDIF($I58,DATE('01交付申請書'!$G$14+2018,4,1),"Y")))</f>
        <v/>
      </c>
      <c r="F58" s="122"/>
      <c r="G58" s="123"/>
      <c r="H58" s="212"/>
      <c r="I58" s="130"/>
      <c r="J58" s="125"/>
      <c r="K58" s="126"/>
      <c r="L58" s="270"/>
      <c r="M58" s="271"/>
      <c r="N58" s="127" t="str">
        <f t="shared" si="2"/>
        <v/>
      </c>
      <c r="P58" s="316" t="s">
        <v>196</v>
      </c>
      <c r="Q58" s="317"/>
      <c r="R58" s="317"/>
      <c r="S58" s="317"/>
      <c r="T58" s="94">
        <f>SUM(J7:M7)</f>
        <v>0</v>
      </c>
      <c r="U58" s="95" t="s">
        <v>194</v>
      </c>
      <c r="V58" s="95">
        <f>3.3*T58</f>
        <v>0</v>
      </c>
      <c r="W58" s="96" t="s">
        <v>191</v>
      </c>
      <c r="X58" s="98"/>
      <c r="Y58" s="96" t="s">
        <v>191</v>
      </c>
      <c r="Z58" s="129" t="str">
        <f>IF(X58&gt;=V58,"〇","×")</f>
        <v>〇</v>
      </c>
    </row>
    <row r="59" spans="2:27">
      <c r="B59" s="120"/>
      <c r="D59" s="62">
        <v>47</v>
      </c>
      <c r="E59" s="121" t="str">
        <f>IF($I59="","",IF($I59&gt;DATE('01交付申請書'!$G$14+2018,4,1),0,DATEDIF($I59,DATE('01交付申請書'!$G$14+2018,4,1),"Y")))</f>
        <v/>
      </c>
      <c r="F59" s="122"/>
      <c r="G59" s="123"/>
      <c r="H59" s="212"/>
      <c r="I59" s="130"/>
      <c r="J59" s="125"/>
      <c r="K59" s="126"/>
      <c r="L59" s="270"/>
      <c r="M59" s="271"/>
      <c r="N59" s="127" t="str">
        <f t="shared" si="2"/>
        <v/>
      </c>
      <c r="P59" s="42" t="s">
        <v>193</v>
      </c>
      <c r="Q59" s="42" t="s">
        <v>199</v>
      </c>
      <c r="R59" s="42"/>
      <c r="S59" s="42"/>
      <c r="T59" s="42"/>
      <c r="U59" s="42"/>
      <c r="V59" s="42"/>
      <c r="W59" s="42"/>
      <c r="X59" s="42"/>
      <c r="Y59" s="42"/>
      <c r="Z59" s="42"/>
    </row>
    <row r="60" spans="2:27" ht="14.25">
      <c r="B60" s="120"/>
      <c r="D60" s="62">
        <v>48</v>
      </c>
      <c r="E60" s="121" t="str">
        <f>IF($I60="","",IF($I60&gt;DATE('01交付申請書'!$G$14+2018,4,1),0,DATEDIF($I60,DATE('01交付申請書'!$G$14+2018,4,1),"Y")))</f>
        <v/>
      </c>
      <c r="F60" s="122"/>
      <c r="G60" s="123"/>
      <c r="H60" s="212"/>
      <c r="I60" s="130"/>
      <c r="J60" s="125"/>
      <c r="K60" s="126"/>
      <c r="L60" s="270"/>
      <c r="M60" s="271"/>
      <c r="N60" s="127" t="str">
        <f t="shared" si="2"/>
        <v/>
      </c>
      <c r="P60" s="97" t="s">
        <v>193</v>
      </c>
      <c r="Q60" s="101" t="s">
        <v>205</v>
      </c>
      <c r="R60" s="42"/>
      <c r="S60" s="42"/>
      <c r="T60" s="42"/>
      <c r="U60" s="42"/>
      <c r="V60" s="42"/>
      <c r="W60" s="42"/>
      <c r="X60" s="42"/>
      <c r="Y60" s="42"/>
      <c r="Z60" s="42"/>
    </row>
    <row r="61" spans="2:27">
      <c r="B61" s="120"/>
      <c r="D61" s="62">
        <v>49</v>
      </c>
      <c r="E61" s="121" t="str">
        <f>IF($I61="","",IF($I61&gt;DATE('01交付申請書'!$G$14+2018,4,1),0,DATEDIF($I61,DATE('01交付申請書'!$G$14+2018,4,1),"Y")))</f>
        <v/>
      </c>
      <c r="F61" s="122"/>
      <c r="G61" s="123"/>
      <c r="H61" s="212"/>
      <c r="I61" s="130"/>
      <c r="J61" s="125"/>
      <c r="K61" s="126"/>
      <c r="L61" s="270"/>
      <c r="M61" s="271"/>
      <c r="N61" s="127" t="str">
        <f t="shared" si="2"/>
        <v/>
      </c>
    </row>
    <row r="62" spans="2:27">
      <c r="B62" s="120"/>
      <c r="D62" s="62">
        <v>50</v>
      </c>
      <c r="E62" s="121" t="str">
        <f>IF($I62="","",IF($I62&gt;DATE('01交付申請書'!$G$14+2018,4,1),0,DATEDIF($I62,DATE('01交付申請書'!$G$14+2018,4,1),"Y")))</f>
        <v/>
      </c>
      <c r="F62" s="122"/>
      <c r="G62" s="123"/>
      <c r="H62" s="212"/>
      <c r="I62" s="130"/>
      <c r="J62" s="125"/>
      <c r="K62" s="126"/>
      <c r="L62" s="270"/>
      <c r="M62" s="271"/>
      <c r="N62" s="127" t="str">
        <f t="shared" si="2"/>
        <v/>
      </c>
    </row>
    <row r="64" spans="2:27">
      <c r="M64" s="42"/>
    </row>
  </sheetData>
  <sheetProtection sheet="1" objects="1" scenarios="1"/>
  <mergeCells count="156">
    <mergeCell ref="P58:S58"/>
    <mergeCell ref="P5:S5"/>
    <mergeCell ref="P6:S6"/>
    <mergeCell ref="R10:R11"/>
    <mergeCell ref="P10:P11"/>
    <mergeCell ref="P56:S56"/>
    <mergeCell ref="P52:S52"/>
    <mergeCell ref="P53:S53"/>
    <mergeCell ref="S21:T21"/>
    <mergeCell ref="S22:T22"/>
    <mergeCell ref="S23:T23"/>
    <mergeCell ref="S24:T24"/>
    <mergeCell ref="S25:T25"/>
    <mergeCell ref="S27:T27"/>
    <mergeCell ref="S28:T28"/>
    <mergeCell ref="S29:T29"/>
    <mergeCell ref="S31:T31"/>
    <mergeCell ref="S36:T36"/>
    <mergeCell ref="S35:T35"/>
    <mergeCell ref="S37:T37"/>
    <mergeCell ref="S38:T38"/>
    <mergeCell ref="S39:T39"/>
    <mergeCell ref="P57:Y57"/>
    <mergeCell ref="S19:T19"/>
    <mergeCell ref="D3:G3"/>
    <mergeCell ref="Z52:Z54"/>
    <mergeCell ref="J1:L1"/>
    <mergeCell ref="S10:T11"/>
    <mergeCell ref="S12:T12"/>
    <mergeCell ref="S13:T13"/>
    <mergeCell ref="S14:T14"/>
    <mergeCell ref="P50:W50"/>
    <mergeCell ref="D5:G5"/>
    <mergeCell ref="D6:G6"/>
    <mergeCell ref="D7:G7"/>
    <mergeCell ref="F10:F11"/>
    <mergeCell ref="D10:D11"/>
    <mergeCell ref="S33:T33"/>
    <mergeCell ref="G10:H10"/>
    <mergeCell ref="S26:T26"/>
    <mergeCell ref="S30:T30"/>
    <mergeCell ref="L16:M16"/>
    <mergeCell ref="S47:T47"/>
    <mergeCell ref="D4:G4"/>
    <mergeCell ref="P4:S4"/>
    <mergeCell ref="Y21:Z21"/>
    <mergeCell ref="X50:Y50"/>
    <mergeCell ref="P51:Y51"/>
    <mergeCell ref="P55:Y55"/>
    <mergeCell ref="S15:T15"/>
    <mergeCell ref="S16:T16"/>
    <mergeCell ref="S17:T17"/>
    <mergeCell ref="S18:T18"/>
    <mergeCell ref="Y15:Z15"/>
    <mergeCell ref="Y16:Z16"/>
    <mergeCell ref="Z50:Z51"/>
    <mergeCell ref="Y22:Z22"/>
    <mergeCell ref="Y23:Z23"/>
    <mergeCell ref="Y24:Z24"/>
    <mergeCell ref="Y26:Z26"/>
    <mergeCell ref="Y27:Z27"/>
    <mergeCell ref="Y28:Z28"/>
    <mergeCell ref="Y29:Z29"/>
    <mergeCell ref="Y30:Z30"/>
    <mergeCell ref="Y31:Z31"/>
    <mergeCell ref="Y36:Z36"/>
    <mergeCell ref="Y35:Z35"/>
    <mergeCell ref="Y37:Z37"/>
    <mergeCell ref="Y38:Z38"/>
    <mergeCell ref="Y39:Z39"/>
    <mergeCell ref="Y47:Z47"/>
    <mergeCell ref="S45:T45"/>
    <mergeCell ref="P3:S3"/>
    <mergeCell ref="N10:N11"/>
    <mergeCell ref="Y12:Z12"/>
    <mergeCell ref="Y13:Z13"/>
    <mergeCell ref="Y14:Z14"/>
    <mergeCell ref="S34:T34"/>
    <mergeCell ref="Y34:Z34"/>
    <mergeCell ref="Y33:Z33"/>
    <mergeCell ref="Y20:Z20"/>
    <mergeCell ref="Y32:Z32"/>
    <mergeCell ref="Y17:Z17"/>
    <mergeCell ref="U10:V10"/>
    <mergeCell ref="S20:T20"/>
    <mergeCell ref="S32:T32"/>
    <mergeCell ref="Y18:Z18"/>
    <mergeCell ref="Y19:Z19"/>
    <mergeCell ref="Y10:Z11"/>
    <mergeCell ref="Y25:Z25"/>
    <mergeCell ref="Y45:Z45"/>
    <mergeCell ref="S46:T46"/>
    <mergeCell ref="Y46:Z46"/>
    <mergeCell ref="L10:M11"/>
    <mergeCell ref="L12:M12"/>
    <mergeCell ref="L13:M13"/>
    <mergeCell ref="L14:M14"/>
    <mergeCell ref="L15:M15"/>
    <mergeCell ref="Y43:Z43"/>
    <mergeCell ref="S44:T44"/>
    <mergeCell ref="Y44:Z44"/>
    <mergeCell ref="S41:T41"/>
    <mergeCell ref="Y41:Z41"/>
    <mergeCell ref="S42:T42"/>
    <mergeCell ref="Y42:Z42"/>
    <mergeCell ref="S43:T43"/>
    <mergeCell ref="S40:T40"/>
    <mergeCell ref="Y40:Z40"/>
    <mergeCell ref="L23:M23"/>
    <mergeCell ref="L24:M24"/>
    <mergeCell ref="L25:M25"/>
    <mergeCell ref="L26:M26"/>
    <mergeCell ref="L27:M27"/>
    <mergeCell ref="L28:M28"/>
    <mergeCell ref="L17:M17"/>
    <mergeCell ref="L18:M18"/>
    <mergeCell ref="L19:M19"/>
    <mergeCell ref="L20:M20"/>
    <mergeCell ref="L21:M21"/>
    <mergeCell ref="L22:M22"/>
    <mergeCell ref="L35:M35"/>
    <mergeCell ref="L36:M36"/>
    <mergeCell ref="L37:M37"/>
    <mergeCell ref="L38:M38"/>
    <mergeCell ref="L39:M39"/>
    <mergeCell ref="L40:M40"/>
    <mergeCell ref="L29:M29"/>
    <mergeCell ref="L30:M30"/>
    <mergeCell ref="L31:M31"/>
    <mergeCell ref="L32:M32"/>
    <mergeCell ref="L33:M33"/>
    <mergeCell ref="L34:M34"/>
    <mergeCell ref="L59:M59"/>
    <mergeCell ref="L60:M60"/>
    <mergeCell ref="L61:M61"/>
    <mergeCell ref="L62:M62"/>
    <mergeCell ref="AA52:AA54"/>
    <mergeCell ref="K10:K11"/>
    <mergeCell ref="L53:M53"/>
    <mergeCell ref="L54:M54"/>
    <mergeCell ref="L55:M55"/>
    <mergeCell ref="L56:M56"/>
    <mergeCell ref="L57:M57"/>
    <mergeCell ref="L58:M58"/>
    <mergeCell ref="L47:M47"/>
    <mergeCell ref="L48:M48"/>
    <mergeCell ref="L49:M49"/>
    <mergeCell ref="L50:M50"/>
    <mergeCell ref="L51:M51"/>
    <mergeCell ref="L52:M52"/>
    <mergeCell ref="L41:M41"/>
    <mergeCell ref="L42:M42"/>
    <mergeCell ref="L43:M43"/>
    <mergeCell ref="L44:M44"/>
    <mergeCell ref="L45:M45"/>
    <mergeCell ref="L46:M46"/>
  </mergeCells>
  <phoneticPr fontId="3"/>
  <conditionalFormatting sqref="N12:N62">
    <cfRule type="containsText" dxfId="15" priority="4" stopIfTrue="1" operator="containsText" text="×">
      <formula>NOT(ISERROR(SEARCH("×",N12)))</formula>
    </cfRule>
  </conditionalFormatting>
  <conditionalFormatting sqref="P57:Y58 Z58">
    <cfRule type="expression" dxfId="14" priority="2" stopIfTrue="1">
      <formula>$N$1="Ｂ型"</formula>
    </cfRule>
  </conditionalFormatting>
  <conditionalFormatting sqref="Z52:Z58">
    <cfRule type="containsText" dxfId="13" priority="3" stopIfTrue="1" operator="containsText" text="×">
      <formula>NOT(ISERROR(SEARCH("×",Z52)))</formula>
    </cfRule>
  </conditionalFormatting>
  <dataValidations count="2">
    <dataValidation type="list" allowBlank="1" showInputMessage="1" showErrorMessage="1" sqref="J12:J62 X12:X47" xr:uid="{0EA93B4D-0066-480D-9FDA-E4F248A3D779}">
      <formula1>"標,短"</formula1>
    </dataValidation>
    <dataValidation type="list" allowBlank="1" showInputMessage="1" showErrorMessage="1" sqref="F12:F62 R12:R47" xr:uid="{68E9AC69-EE4B-428D-8D63-C7D812D48D68}">
      <formula1>"新,変"</formula1>
    </dataValidation>
  </dataValidations>
  <printOptions horizontalCentered="1" verticalCentered="1"/>
  <pageMargins left="0.39370078740157483" right="0.39370078740157483" top="0.39370078740157483" bottom="0.39370078740157483" header="0" footer="0"/>
  <pageSetup paperSize="9"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EAD5C-377F-43A8-8A11-C43C67FF6EDC}">
  <sheetPr>
    <tabColor rgb="FFFF0000"/>
    <pageSetUpPr fitToPage="1"/>
  </sheetPr>
  <dimension ref="A1:AC62"/>
  <sheetViews>
    <sheetView view="pageBreakPreview" topLeftCell="A9" zoomScale="85" zoomScaleNormal="85" zoomScaleSheetLayoutView="85" workbookViewId="0">
      <selection activeCell="I6" sqref="I6"/>
    </sheetView>
  </sheetViews>
  <sheetFormatPr defaultRowHeight="13.5"/>
  <cols>
    <col min="1" max="3" width="6.625" style="42" customWidth="1"/>
    <col min="4" max="4" width="2.625" style="42" customWidth="1"/>
    <col min="5" max="5" width="3.125" style="42" customWidth="1"/>
    <col min="6" max="6" width="3.625" style="42" customWidth="1"/>
    <col min="7" max="8" width="5.625" style="42" customWidth="1"/>
    <col min="9" max="9" width="10.625" style="42" customWidth="1"/>
    <col min="10" max="10" width="15.625" style="42" customWidth="1"/>
    <col min="11" max="11" width="5.625" style="41" customWidth="1"/>
    <col min="12" max="12" width="5.5" style="42" customWidth="1"/>
    <col min="13" max="13" width="25.625" style="42" customWidth="1"/>
    <col min="14" max="14" width="10.625" style="42" hidden="1" customWidth="1"/>
    <col min="15" max="15" width="3.875" style="42" customWidth="1"/>
    <col min="16" max="16" width="12.625" style="42" customWidth="1"/>
    <col min="17" max="21" width="8.125" style="42" customWidth="1"/>
    <col min="22" max="22" width="8.125" style="41" customWidth="1"/>
    <col min="23" max="25" width="8.125" style="42" customWidth="1"/>
    <col min="26" max="26" width="11" style="42" bestFit="1" customWidth="1"/>
    <col min="27" max="29" width="6.625" style="42" customWidth="1"/>
    <col min="30" max="31" width="9" style="42"/>
    <col min="32" max="36" width="3" style="42" customWidth="1"/>
    <col min="37" max="16384" width="9" style="42"/>
  </cols>
  <sheetData>
    <row r="1" spans="1:27" ht="20.100000000000001" customHeight="1">
      <c r="A1" s="327" t="s">
        <v>104</v>
      </c>
      <c r="B1" s="327"/>
      <c r="C1" s="327"/>
      <c r="E1" s="103" t="str">
        <f>'01交付申請書'!C16&amp;'01交付申請書'!D16&amp;'01交付申請書'!E16&amp;'01交付申請書'!F16&amp;"月分　職員名簿"</f>
        <v>令和7年9月分　職員名簿</v>
      </c>
      <c r="F1" s="103"/>
      <c r="G1" s="103"/>
      <c r="H1" s="105"/>
      <c r="I1" s="102"/>
      <c r="J1" s="102"/>
      <c r="K1" s="106" t="s">
        <v>162</v>
      </c>
      <c r="L1" s="299">
        <f>'01交付申請書'!G12</f>
        <v>0</v>
      </c>
      <c r="M1" s="299"/>
      <c r="N1" s="299"/>
      <c r="O1" s="143"/>
      <c r="P1" s="144" t="s">
        <v>209</v>
      </c>
      <c r="Q1" s="145"/>
      <c r="R1" s="145"/>
      <c r="S1" s="145"/>
      <c r="T1" s="145"/>
      <c r="U1" s="145"/>
      <c r="V1" s="145"/>
      <c r="W1" s="145"/>
      <c r="X1" s="145"/>
      <c r="Y1" s="145"/>
    </row>
    <row r="2" spans="1:27" ht="20.100000000000001" customHeight="1">
      <c r="A2" s="328" t="s">
        <v>150</v>
      </c>
      <c r="B2" s="328" t="s">
        <v>117</v>
      </c>
      <c r="C2" s="328" t="s">
        <v>149</v>
      </c>
      <c r="O2" s="143"/>
      <c r="P2" s="346" t="s">
        <v>217</v>
      </c>
      <c r="Q2" s="346"/>
      <c r="R2" s="346"/>
      <c r="S2" s="346"/>
      <c r="T2" s="346"/>
      <c r="U2" s="346"/>
      <c r="V2" s="346"/>
      <c r="W2" s="346"/>
      <c r="X2" s="346"/>
      <c r="Y2" s="346"/>
    </row>
    <row r="3" spans="1:27" ht="20.100000000000001" customHeight="1">
      <c r="A3" s="329"/>
      <c r="B3" s="329"/>
      <c r="C3" s="329"/>
      <c r="E3" s="331" t="s">
        <v>129</v>
      </c>
      <c r="F3" s="322" t="s">
        <v>130</v>
      </c>
      <c r="G3" s="322" t="s">
        <v>131</v>
      </c>
      <c r="H3" s="322" t="s">
        <v>132</v>
      </c>
      <c r="I3" s="330" t="s">
        <v>133</v>
      </c>
      <c r="J3" s="330" t="s">
        <v>13</v>
      </c>
      <c r="K3" s="322" t="s">
        <v>148</v>
      </c>
      <c r="L3" s="322" t="s">
        <v>134</v>
      </c>
      <c r="M3" s="323" t="s">
        <v>18</v>
      </c>
      <c r="N3" s="148" t="s">
        <v>170</v>
      </c>
      <c r="O3" s="143"/>
      <c r="P3" s="60" t="s">
        <v>141</v>
      </c>
      <c r="Q3" s="306" t="s">
        <v>81</v>
      </c>
      <c r="R3" s="306"/>
      <c r="S3" s="306"/>
      <c r="T3" s="306"/>
      <c r="U3" s="306" t="s">
        <v>133</v>
      </c>
      <c r="V3" s="306"/>
      <c r="W3" s="306" t="s">
        <v>18</v>
      </c>
      <c r="X3" s="306"/>
      <c r="Y3" s="306"/>
    </row>
    <row r="4" spans="1:27" ht="20.100000000000001" customHeight="1">
      <c r="A4" s="61" t="s">
        <v>105</v>
      </c>
      <c r="B4" s="61" t="s">
        <v>105</v>
      </c>
      <c r="C4" s="61" t="s">
        <v>105</v>
      </c>
      <c r="E4" s="331"/>
      <c r="F4" s="322"/>
      <c r="G4" s="322"/>
      <c r="H4" s="322"/>
      <c r="I4" s="330"/>
      <c r="J4" s="330"/>
      <c r="K4" s="322"/>
      <c r="L4" s="322"/>
      <c r="M4" s="323"/>
      <c r="N4" s="149" t="s">
        <v>171</v>
      </c>
      <c r="O4" s="143"/>
      <c r="P4" s="150"/>
      <c r="Q4" s="324"/>
      <c r="R4" s="324"/>
      <c r="S4" s="324"/>
      <c r="T4" s="324"/>
      <c r="U4" s="324"/>
      <c r="V4" s="324"/>
      <c r="W4" s="324"/>
      <c r="X4" s="324"/>
      <c r="Y4" s="324"/>
    </row>
    <row r="5" spans="1:27" ht="20.100000000000001" customHeight="1">
      <c r="A5" s="151"/>
      <c r="B5" s="151"/>
      <c r="C5" s="151"/>
      <c r="E5" s="146">
        <v>1</v>
      </c>
      <c r="F5" s="122"/>
      <c r="G5" s="122" t="s">
        <v>136</v>
      </c>
      <c r="H5" s="122" t="s">
        <v>137</v>
      </c>
      <c r="I5" s="150" t="s">
        <v>177</v>
      </c>
      <c r="J5" s="123"/>
      <c r="K5" s="152" t="s">
        <v>118</v>
      </c>
      <c r="L5" s="152"/>
      <c r="M5" s="153"/>
      <c r="N5" s="154" t="str">
        <f>IF(I5="看護師･保健師･助産師",G5&amp;"有保育従事者",G5&amp;H5&amp;I5)</f>
        <v>常有施設長</v>
      </c>
      <c r="O5" s="143"/>
      <c r="P5" s="150"/>
      <c r="Q5" s="324"/>
      <c r="R5" s="324"/>
      <c r="S5" s="324"/>
      <c r="T5" s="324"/>
      <c r="U5" s="324"/>
      <c r="V5" s="324"/>
      <c r="W5" s="324"/>
      <c r="X5" s="324"/>
      <c r="Y5" s="324"/>
    </row>
    <row r="6" spans="1:27" ht="20.100000000000001" customHeight="1">
      <c r="A6" s="151"/>
      <c r="B6" s="151"/>
      <c r="C6" s="151"/>
      <c r="E6" s="146">
        <v>2</v>
      </c>
      <c r="F6" s="122"/>
      <c r="G6" s="122"/>
      <c r="H6" s="122"/>
      <c r="I6" s="150"/>
      <c r="J6" s="123"/>
      <c r="K6" s="152"/>
      <c r="L6" s="152"/>
      <c r="M6" s="150"/>
      <c r="N6" s="154" t="str">
        <f>IF(I6="看護師･保健師･助産師",G6&amp;"有保育従事者",G6&amp;H6&amp;I6)</f>
        <v/>
      </c>
      <c r="O6" s="143"/>
      <c r="P6" s="150"/>
      <c r="Q6" s="324"/>
      <c r="R6" s="324"/>
      <c r="S6" s="324"/>
      <c r="T6" s="324"/>
      <c r="U6" s="324"/>
      <c r="V6" s="324"/>
      <c r="W6" s="324"/>
      <c r="X6" s="324"/>
      <c r="Y6" s="324"/>
    </row>
    <row r="7" spans="1:27" ht="20.100000000000001" customHeight="1">
      <c r="A7" s="151"/>
      <c r="B7" s="151"/>
      <c r="C7" s="151"/>
      <c r="E7" s="146">
        <v>3</v>
      </c>
      <c r="F7" s="122"/>
      <c r="G7" s="122"/>
      <c r="H7" s="122"/>
      <c r="I7" s="150"/>
      <c r="J7" s="123"/>
      <c r="K7" s="152"/>
      <c r="L7" s="152"/>
      <c r="M7" s="150"/>
      <c r="N7" s="154" t="str">
        <f t="shared" ref="N7:N39" si="0">IF(I7="看護師･保健師･助産師",G7&amp;"有保育従事者",G7&amp;H7&amp;I7)</f>
        <v/>
      </c>
      <c r="O7" s="143"/>
      <c r="P7" s="150"/>
      <c r="Q7" s="324"/>
      <c r="R7" s="324"/>
      <c r="S7" s="324"/>
      <c r="T7" s="324"/>
      <c r="U7" s="324"/>
      <c r="V7" s="324"/>
      <c r="W7" s="324"/>
      <c r="X7" s="324"/>
      <c r="Y7" s="324"/>
    </row>
    <row r="8" spans="1:27" ht="20.100000000000001" customHeight="1">
      <c r="A8" s="151"/>
      <c r="B8" s="151"/>
      <c r="C8" s="151"/>
      <c r="E8" s="146">
        <v>4</v>
      </c>
      <c r="F8" s="122"/>
      <c r="G8" s="122"/>
      <c r="H8" s="122"/>
      <c r="I8" s="150"/>
      <c r="J8" s="123"/>
      <c r="K8" s="152"/>
      <c r="L8" s="152"/>
      <c r="M8" s="150"/>
      <c r="N8" s="154" t="str">
        <f t="shared" si="0"/>
        <v/>
      </c>
      <c r="O8" s="143"/>
      <c r="P8" s="150"/>
      <c r="Q8" s="324"/>
      <c r="R8" s="324"/>
      <c r="S8" s="324"/>
      <c r="T8" s="324"/>
      <c r="U8" s="324"/>
      <c r="V8" s="324"/>
      <c r="W8" s="324"/>
      <c r="X8" s="324"/>
      <c r="Y8" s="324"/>
    </row>
    <row r="9" spans="1:27" ht="20.100000000000001" customHeight="1">
      <c r="A9" s="151"/>
      <c r="B9" s="151"/>
      <c r="C9" s="151"/>
      <c r="E9" s="146">
        <v>5</v>
      </c>
      <c r="F9" s="122"/>
      <c r="G9" s="122"/>
      <c r="H9" s="122"/>
      <c r="I9" s="150"/>
      <c r="J9" s="123"/>
      <c r="K9" s="152"/>
      <c r="L9" s="152"/>
      <c r="M9" s="150"/>
      <c r="N9" s="154" t="str">
        <f t="shared" si="0"/>
        <v/>
      </c>
      <c r="O9" s="143"/>
      <c r="V9" s="42"/>
    </row>
    <row r="10" spans="1:27" ht="20.100000000000001" customHeight="1" thickBot="1">
      <c r="A10" s="151"/>
      <c r="B10" s="151"/>
      <c r="C10" s="151"/>
      <c r="E10" s="146">
        <v>6</v>
      </c>
      <c r="F10" s="122"/>
      <c r="G10" s="122"/>
      <c r="H10" s="122"/>
      <c r="I10" s="150"/>
      <c r="J10" s="123"/>
      <c r="K10" s="152"/>
      <c r="L10" s="152"/>
      <c r="M10" s="150"/>
      <c r="N10" s="154" t="str">
        <f t="shared" si="0"/>
        <v/>
      </c>
      <c r="O10" s="143"/>
      <c r="P10" s="155" t="s">
        <v>121</v>
      </c>
      <c r="Q10" s="156"/>
      <c r="R10" s="157"/>
      <c r="S10" s="157"/>
      <c r="T10" s="55"/>
      <c r="U10" s="55"/>
      <c r="V10" s="42"/>
    </row>
    <row r="11" spans="1:27" ht="20.100000000000001" customHeight="1" thickTop="1">
      <c r="A11" s="151"/>
      <c r="B11" s="151"/>
      <c r="C11" s="151"/>
      <c r="E11" s="146">
        <v>7</v>
      </c>
      <c r="F11" s="122"/>
      <c r="G11" s="122"/>
      <c r="H11" s="122"/>
      <c r="I11" s="150"/>
      <c r="J11" s="123"/>
      <c r="K11" s="152"/>
      <c r="L11" s="152"/>
      <c r="M11" s="150"/>
      <c r="N11" s="154" t="str">
        <f t="shared" si="0"/>
        <v/>
      </c>
      <c r="O11" s="143"/>
      <c r="P11" s="340" t="s">
        <v>122</v>
      </c>
      <c r="Q11" s="336" t="s">
        <v>163</v>
      </c>
      <c r="R11" s="342"/>
      <c r="S11" s="336" t="s">
        <v>164</v>
      </c>
      <c r="T11" s="337"/>
      <c r="U11" s="334" t="s">
        <v>257</v>
      </c>
      <c r="V11" s="338" t="s">
        <v>2</v>
      </c>
      <c r="W11" s="158"/>
    </row>
    <row r="12" spans="1:27" ht="20.100000000000001" customHeight="1">
      <c r="A12" s="151"/>
      <c r="B12" s="151"/>
      <c r="C12" s="151"/>
      <c r="E12" s="146">
        <v>8</v>
      </c>
      <c r="F12" s="122"/>
      <c r="G12" s="122"/>
      <c r="H12" s="122"/>
      <c r="I12" s="150"/>
      <c r="J12" s="123"/>
      <c r="K12" s="152"/>
      <c r="L12" s="152"/>
      <c r="M12" s="150"/>
      <c r="N12" s="154" t="str">
        <f t="shared" si="0"/>
        <v/>
      </c>
      <c r="O12" s="143"/>
      <c r="P12" s="341"/>
      <c r="Q12" s="159" t="s">
        <v>172</v>
      </c>
      <c r="R12" s="160" t="s">
        <v>173</v>
      </c>
      <c r="S12" s="159" t="s">
        <v>172</v>
      </c>
      <c r="T12" s="160" t="s">
        <v>173</v>
      </c>
      <c r="U12" s="335"/>
      <c r="V12" s="339"/>
      <c r="W12" s="158"/>
      <c r="Z12" s="161"/>
      <c r="AA12" s="41"/>
    </row>
    <row r="13" spans="1:27" ht="20.100000000000001" customHeight="1">
      <c r="A13" s="151"/>
      <c r="B13" s="151"/>
      <c r="C13" s="151"/>
      <c r="E13" s="146">
        <v>9</v>
      </c>
      <c r="F13" s="122"/>
      <c r="G13" s="122"/>
      <c r="H13" s="122"/>
      <c r="I13" s="150"/>
      <c r="J13" s="123"/>
      <c r="K13" s="152"/>
      <c r="L13" s="152"/>
      <c r="M13" s="150"/>
      <c r="N13" s="154" t="str">
        <f t="shared" si="0"/>
        <v/>
      </c>
      <c r="O13" s="143"/>
      <c r="P13" s="162">
        <v>0</v>
      </c>
      <c r="Q13" s="78">
        <f>COUNTIFS('02児童名簿'!$E:$E,$P13,'02児童名簿'!$J:$J,"標")</f>
        <v>0</v>
      </c>
      <c r="R13" s="78">
        <f>COUNTIFS('02児童名簿'!$E:$E,$P13,'02児童名簿'!$J:$J,"短")</f>
        <v>0</v>
      </c>
      <c r="S13" s="78">
        <f>COUNTIFS('02児童名簿'!$Q:$Q,$P13,'02児童名簿'!$X:$X,"標")</f>
        <v>0</v>
      </c>
      <c r="T13" s="78">
        <f>COUNTIFS('02児童名簿'!$Q:$Q,$P13,'02児童名簿'!$X:$X,"短")</f>
        <v>0</v>
      </c>
      <c r="U13" s="163">
        <f t="shared" ref="U13:U18" si="1">SUM(Q13:T13)</f>
        <v>0</v>
      </c>
      <c r="V13" s="164">
        <f>'02児童名簿'!H$4</f>
        <v>0</v>
      </c>
      <c r="W13" s="46"/>
    </row>
    <row r="14" spans="1:27" ht="20.100000000000001" customHeight="1">
      <c r="A14" s="151"/>
      <c r="B14" s="151"/>
      <c r="C14" s="151"/>
      <c r="E14" s="146">
        <v>10</v>
      </c>
      <c r="F14" s="122"/>
      <c r="G14" s="122"/>
      <c r="H14" s="122"/>
      <c r="I14" s="150"/>
      <c r="J14" s="123"/>
      <c r="K14" s="152"/>
      <c r="L14" s="152"/>
      <c r="M14" s="150"/>
      <c r="N14" s="154" t="str">
        <f t="shared" si="0"/>
        <v/>
      </c>
      <c r="O14" s="143"/>
      <c r="P14" s="162">
        <v>1</v>
      </c>
      <c r="Q14" s="78">
        <f>COUNTIFS('02児童名簿'!$E:$E,$P14,'02児童名簿'!$J:$J,"標")</f>
        <v>0</v>
      </c>
      <c r="R14" s="78">
        <f>COUNTIFS('02児童名簿'!$E:$E,$P14,'02児童名簿'!$J:$J,"短")</f>
        <v>0</v>
      </c>
      <c r="S14" s="78">
        <f>COUNTIFS('02児童名簿'!$Q:$Q,$P14,'02児童名簿'!$X:$X,"標")</f>
        <v>0</v>
      </c>
      <c r="T14" s="78">
        <f>COUNTIFS('02児童名簿'!$Q:$Q,$P14,'02児童名簿'!$X:$X,"短")</f>
        <v>0</v>
      </c>
      <c r="U14" s="163">
        <f t="shared" si="1"/>
        <v>0</v>
      </c>
      <c r="V14" s="164">
        <f>'02児童名簿'!I$4</f>
        <v>0</v>
      </c>
      <c r="W14" s="46"/>
    </row>
    <row r="15" spans="1:27" ht="20.100000000000001" customHeight="1">
      <c r="A15" s="151"/>
      <c r="B15" s="151"/>
      <c r="C15" s="151"/>
      <c r="E15" s="146">
        <v>11</v>
      </c>
      <c r="F15" s="122"/>
      <c r="G15" s="122"/>
      <c r="H15" s="122"/>
      <c r="I15" s="150"/>
      <c r="J15" s="123"/>
      <c r="K15" s="152"/>
      <c r="L15" s="152"/>
      <c r="M15" s="150"/>
      <c r="N15" s="154" t="str">
        <f t="shared" si="0"/>
        <v/>
      </c>
      <c r="O15" s="143"/>
      <c r="P15" s="162">
        <v>2</v>
      </c>
      <c r="Q15" s="78">
        <f>COUNTIFS('02児童名簿'!$E:$E,$P15,'02児童名簿'!$J:$J,"標")</f>
        <v>0</v>
      </c>
      <c r="R15" s="78">
        <f>COUNTIFS('02児童名簿'!$E:$E,$P15,'02児童名簿'!$J:$J,"短")</f>
        <v>0</v>
      </c>
      <c r="S15" s="78">
        <f>COUNTIFS('02児童名簿'!$Q:$Q,$P15,'02児童名簿'!$X:$X,"標")</f>
        <v>0</v>
      </c>
      <c r="T15" s="78">
        <f>COUNTIFS('02児童名簿'!$Q:$Q,$P15,'02児童名簿'!$X:$X,"短")</f>
        <v>0</v>
      </c>
      <c r="U15" s="163">
        <f t="shared" si="1"/>
        <v>0</v>
      </c>
      <c r="V15" s="164">
        <f>'02児童名簿'!J$4</f>
        <v>0</v>
      </c>
      <c r="W15" s="46"/>
    </row>
    <row r="16" spans="1:27" ht="20.100000000000001" customHeight="1">
      <c r="A16" s="151"/>
      <c r="B16" s="151"/>
      <c r="C16" s="151"/>
      <c r="E16" s="146">
        <v>12</v>
      </c>
      <c r="F16" s="122"/>
      <c r="G16" s="122"/>
      <c r="H16" s="122"/>
      <c r="I16" s="150"/>
      <c r="J16" s="123"/>
      <c r="K16" s="152"/>
      <c r="L16" s="152"/>
      <c r="M16" s="150"/>
      <c r="N16" s="154" t="str">
        <f t="shared" si="0"/>
        <v/>
      </c>
      <c r="O16" s="143"/>
      <c r="P16" s="162">
        <v>3</v>
      </c>
      <c r="Q16" s="78">
        <f>COUNTIFS('02児童名簿'!$E:$E,$P16,'02児童名簿'!$J:$J,"標")</f>
        <v>0</v>
      </c>
      <c r="R16" s="78">
        <f>COUNTIFS('02児童名簿'!$E:$E,$P16,'02児童名簿'!$J:$J,"短")</f>
        <v>0</v>
      </c>
      <c r="S16" s="78">
        <f>COUNTIFS('02児童名簿'!$Q:$Q,$P16,'02児童名簿'!$X:$X,"標")</f>
        <v>0</v>
      </c>
      <c r="T16" s="78">
        <f>COUNTIFS('02児童名簿'!$Q:$Q,$P16,'02児童名簿'!$X:$X,"短")</f>
        <v>0</v>
      </c>
      <c r="U16" s="163">
        <f t="shared" si="1"/>
        <v>0</v>
      </c>
      <c r="V16" s="164">
        <f>'02児童名簿'!K$4</f>
        <v>0</v>
      </c>
      <c r="W16" s="46"/>
    </row>
    <row r="17" spans="1:28" ht="20.100000000000001" customHeight="1">
      <c r="A17" s="151"/>
      <c r="B17" s="151"/>
      <c r="C17" s="151"/>
      <c r="E17" s="146">
        <v>13</v>
      </c>
      <c r="F17" s="122" t="s">
        <v>138</v>
      </c>
      <c r="G17" s="122"/>
      <c r="H17" s="122"/>
      <c r="I17" s="150"/>
      <c r="J17" s="123"/>
      <c r="K17" s="152"/>
      <c r="L17" s="152"/>
      <c r="M17" s="150"/>
      <c r="N17" s="154" t="str">
        <f t="shared" si="0"/>
        <v/>
      </c>
      <c r="O17" s="143"/>
      <c r="P17" s="162">
        <v>4</v>
      </c>
      <c r="Q17" s="78">
        <f>COUNTIFS('02児童名簿'!$E:$E,$P17,'02児童名簿'!$J:$J,"標")</f>
        <v>0</v>
      </c>
      <c r="R17" s="78">
        <f>COUNTIFS('02児童名簿'!$E:$E,$P17,'02児童名簿'!$J:$J,"短")</f>
        <v>0</v>
      </c>
      <c r="S17" s="78">
        <f>COUNTIFS('02児童名簿'!$Q:$Q,$P17,'02児童名簿'!$X:$X,"標")</f>
        <v>0</v>
      </c>
      <c r="T17" s="78">
        <f>COUNTIFS('02児童名簿'!$Q:$Q,$P17,'02児童名簿'!$X:$X,"短")</f>
        <v>0</v>
      </c>
      <c r="U17" s="163">
        <f t="shared" si="1"/>
        <v>0</v>
      </c>
      <c r="V17" s="164">
        <f>'02児童名簿'!L$4</f>
        <v>0</v>
      </c>
      <c r="W17" s="46"/>
    </row>
    <row r="18" spans="1:28" ht="20.100000000000001" customHeight="1">
      <c r="A18" s="151"/>
      <c r="B18" s="151"/>
      <c r="C18" s="151"/>
      <c r="E18" s="146">
        <v>14</v>
      </c>
      <c r="F18" s="122" t="s">
        <v>138</v>
      </c>
      <c r="G18" s="122"/>
      <c r="H18" s="122"/>
      <c r="I18" s="150"/>
      <c r="J18" s="123"/>
      <c r="K18" s="152"/>
      <c r="L18" s="152"/>
      <c r="M18" s="150"/>
      <c r="N18" s="154" t="str">
        <f t="shared" si="0"/>
        <v/>
      </c>
      <c r="O18" s="55"/>
      <c r="P18" s="162">
        <v>5</v>
      </c>
      <c r="Q18" s="78">
        <f>COUNTIFS('02児童名簿'!$E:$E,$P18,'02児童名簿'!$J:$J,"標")</f>
        <v>0</v>
      </c>
      <c r="R18" s="78">
        <f>COUNTIFS('02児童名簿'!$E:$E,$P18,'02児童名簿'!$J:$J,"短")</f>
        <v>0</v>
      </c>
      <c r="S18" s="78">
        <f>COUNTIFS('02児童名簿'!$Q:$Q,$P18,'02児童名簿'!$X:$X,"標")</f>
        <v>0</v>
      </c>
      <c r="T18" s="78">
        <f>COUNTIFS('02児童名簿'!$Q:$Q,$P18,'02児童名簿'!$X:$X,"短")</f>
        <v>0</v>
      </c>
      <c r="U18" s="163">
        <f t="shared" si="1"/>
        <v>0</v>
      </c>
      <c r="V18" s="164">
        <f>'02児童名簿'!M$4</f>
        <v>0</v>
      </c>
      <c r="W18" s="46"/>
      <c r="Z18" s="64"/>
    </row>
    <row r="19" spans="1:28" ht="20.100000000000001" customHeight="1" thickBot="1">
      <c r="A19" s="151"/>
      <c r="B19" s="151"/>
      <c r="C19" s="151"/>
      <c r="E19" s="146">
        <v>15</v>
      </c>
      <c r="F19" s="122" t="s">
        <v>138</v>
      </c>
      <c r="G19" s="122"/>
      <c r="H19" s="122"/>
      <c r="I19" s="150"/>
      <c r="J19" s="123"/>
      <c r="K19" s="152"/>
      <c r="L19" s="152"/>
      <c r="M19" s="150"/>
      <c r="N19" s="154" t="str">
        <f t="shared" si="0"/>
        <v/>
      </c>
      <c r="O19" s="165"/>
      <c r="P19" s="166" t="s">
        <v>93</v>
      </c>
      <c r="Q19" s="167">
        <f t="shared" ref="Q19:V19" si="2">SUM(Q13:Q18)</f>
        <v>0</v>
      </c>
      <c r="R19" s="167">
        <f t="shared" si="2"/>
        <v>0</v>
      </c>
      <c r="S19" s="167">
        <f t="shared" si="2"/>
        <v>0</v>
      </c>
      <c r="T19" s="167">
        <f t="shared" si="2"/>
        <v>0</v>
      </c>
      <c r="U19" s="168">
        <f t="shared" si="2"/>
        <v>0</v>
      </c>
      <c r="V19" s="169">
        <f t="shared" si="2"/>
        <v>0</v>
      </c>
      <c r="W19" s="46"/>
      <c r="Z19" s="64"/>
      <c r="AB19" s="64"/>
    </row>
    <row r="20" spans="1:28" ht="20.100000000000001" customHeight="1">
      <c r="A20" s="151"/>
      <c r="B20" s="151"/>
      <c r="C20" s="151"/>
      <c r="E20" s="146">
        <v>16</v>
      </c>
      <c r="F20" s="122"/>
      <c r="G20" s="122"/>
      <c r="H20" s="122"/>
      <c r="I20" s="150"/>
      <c r="J20" s="123"/>
      <c r="K20" s="152"/>
      <c r="L20" s="152"/>
      <c r="M20" s="150"/>
      <c r="N20" s="154" t="str">
        <f t="shared" si="0"/>
        <v/>
      </c>
      <c r="O20" s="165"/>
      <c r="P20" s="143"/>
      <c r="Q20" s="143"/>
      <c r="V20" s="42"/>
      <c r="Z20" s="63" t="s">
        <v>160</v>
      </c>
      <c r="AA20" s="64"/>
      <c r="AB20" s="64"/>
    </row>
    <row r="21" spans="1:28" ht="20.100000000000001" customHeight="1" thickBot="1">
      <c r="A21" s="151"/>
      <c r="B21" s="151"/>
      <c r="C21" s="151"/>
      <c r="E21" s="146">
        <v>17</v>
      </c>
      <c r="F21" s="122" t="s">
        <v>138</v>
      </c>
      <c r="G21" s="122"/>
      <c r="H21" s="122"/>
      <c r="I21" s="150"/>
      <c r="J21" s="123"/>
      <c r="K21" s="152"/>
      <c r="L21" s="152"/>
      <c r="M21" s="150"/>
      <c r="N21" s="154" t="str">
        <f t="shared" si="0"/>
        <v/>
      </c>
      <c r="O21" s="165"/>
      <c r="P21" s="170" t="s">
        <v>158</v>
      </c>
      <c r="Q21" s="161"/>
      <c r="R21" s="161"/>
      <c r="S21" s="161"/>
      <c r="T21" s="161"/>
      <c r="U21" s="41"/>
      <c r="V21" s="161"/>
      <c r="W21" s="161"/>
      <c r="X21" s="41"/>
      <c r="Y21" s="161"/>
      <c r="Z21" s="171">
        <v>120</v>
      </c>
      <c r="AB21" s="64"/>
    </row>
    <row r="22" spans="1:28" ht="20.100000000000001" customHeight="1">
      <c r="A22" s="151"/>
      <c r="B22" s="151"/>
      <c r="C22" s="151"/>
      <c r="E22" s="146">
        <v>18</v>
      </c>
      <c r="F22" s="122" t="s">
        <v>138</v>
      </c>
      <c r="G22" s="122"/>
      <c r="H22" s="122"/>
      <c r="I22" s="150"/>
      <c r="J22" s="123"/>
      <c r="K22" s="152"/>
      <c r="L22" s="152"/>
      <c r="M22" s="150"/>
      <c r="N22" s="154" t="str">
        <f t="shared" si="0"/>
        <v/>
      </c>
      <c r="O22" s="165"/>
      <c r="P22" s="351" t="s">
        <v>122</v>
      </c>
      <c r="Q22" s="353" t="s">
        <v>257</v>
      </c>
      <c r="R22" s="353" t="s">
        <v>2</v>
      </c>
      <c r="S22" s="355" t="s">
        <v>244</v>
      </c>
      <c r="T22" s="347" t="s">
        <v>227</v>
      </c>
      <c r="U22" s="349" t="s">
        <v>228</v>
      </c>
      <c r="V22" s="343" t="s">
        <v>223</v>
      </c>
      <c r="W22" s="347" t="s">
        <v>222</v>
      </c>
      <c r="X22" s="347" t="s">
        <v>221</v>
      </c>
      <c r="Y22" s="349" t="s">
        <v>220</v>
      </c>
      <c r="Z22" s="42" t="s">
        <v>229</v>
      </c>
      <c r="AB22" s="172"/>
    </row>
    <row r="23" spans="1:28" ht="20.100000000000001" customHeight="1">
      <c r="A23" s="151"/>
      <c r="B23" s="151"/>
      <c r="C23" s="151"/>
      <c r="E23" s="146">
        <v>19</v>
      </c>
      <c r="F23" s="122" t="s">
        <v>138</v>
      </c>
      <c r="G23" s="122"/>
      <c r="H23" s="122"/>
      <c r="I23" s="150"/>
      <c r="J23" s="123"/>
      <c r="K23" s="152"/>
      <c r="L23" s="152"/>
      <c r="M23" s="150"/>
      <c r="N23" s="154" t="str">
        <f t="shared" si="0"/>
        <v/>
      </c>
      <c r="O23" s="165"/>
      <c r="P23" s="352"/>
      <c r="Q23" s="354"/>
      <c r="R23" s="354"/>
      <c r="S23" s="356"/>
      <c r="T23" s="348"/>
      <c r="U23" s="350"/>
      <c r="V23" s="344"/>
      <c r="W23" s="348"/>
      <c r="X23" s="348"/>
      <c r="Y23" s="350"/>
      <c r="Z23" s="64"/>
      <c r="AB23" s="172"/>
    </row>
    <row r="24" spans="1:28" ht="20.100000000000001" customHeight="1">
      <c r="A24" s="151"/>
      <c r="B24" s="151"/>
      <c r="C24" s="151"/>
      <c r="E24" s="146">
        <v>20</v>
      </c>
      <c r="F24" s="122" t="s">
        <v>138</v>
      </c>
      <c r="G24" s="122"/>
      <c r="H24" s="122"/>
      <c r="I24" s="150"/>
      <c r="J24" s="123"/>
      <c r="K24" s="152"/>
      <c r="L24" s="152"/>
      <c r="M24" s="150"/>
      <c r="N24" s="154" t="str">
        <f t="shared" si="0"/>
        <v/>
      </c>
      <c r="P24" s="173" t="s">
        <v>123</v>
      </c>
      <c r="Q24" s="147">
        <f>U13</f>
        <v>0</v>
      </c>
      <c r="R24" s="220">
        <f>V13</f>
        <v>0</v>
      </c>
      <c r="S24" s="174">
        <v>3</v>
      </c>
      <c r="T24" s="62">
        <f>ROUNDDOWN(Q24/S24,1)</f>
        <v>0</v>
      </c>
      <c r="U24" s="175">
        <f>ROUNDDOWN(R24/S24,1)</f>
        <v>0</v>
      </c>
      <c r="V24" s="176" t="s">
        <v>124</v>
      </c>
      <c r="W24" s="177" t="s">
        <v>156</v>
      </c>
      <c r="X24" s="177" t="s">
        <v>156</v>
      </c>
      <c r="Y24" s="178" t="s">
        <v>156</v>
      </c>
    </row>
    <row r="25" spans="1:28" ht="20.100000000000001" customHeight="1">
      <c r="A25" s="151"/>
      <c r="B25" s="151"/>
      <c r="C25" s="151"/>
      <c r="E25" s="146">
        <v>21</v>
      </c>
      <c r="F25" s="122" t="s">
        <v>138</v>
      </c>
      <c r="G25" s="122"/>
      <c r="H25" s="122"/>
      <c r="I25" s="150"/>
      <c r="J25" s="123"/>
      <c r="K25" s="152"/>
      <c r="L25" s="152"/>
      <c r="M25" s="150"/>
      <c r="N25" s="154" t="str">
        <f t="shared" si="0"/>
        <v/>
      </c>
      <c r="P25" s="173" t="s">
        <v>200</v>
      </c>
      <c r="Q25" s="147">
        <f>U14+U15</f>
        <v>0</v>
      </c>
      <c r="R25" s="220">
        <f>V14+V15</f>
        <v>0</v>
      </c>
      <c r="S25" s="174">
        <v>6</v>
      </c>
      <c r="T25" s="62">
        <f>ROUNDDOWN(Q25/S25,1)</f>
        <v>0</v>
      </c>
      <c r="U25" s="175">
        <f>ROUNDDOWN(R25/S25,1)</f>
        <v>0</v>
      </c>
      <c r="V25" s="176" t="s">
        <v>124</v>
      </c>
      <c r="W25" s="177" t="s">
        <v>156</v>
      </c>
      <c r="X25" s="177" t="s">
        <v>156</v>
      </c>
      <c r="Y25" s="178" t="s">
        <v>156</v>
      </c>
      <c r="Z25" s="179"/>
    </row>
    <row r="26" spans="1:28" ht="20.100000000000001" customHeight="1">
      <c r="A26" s="151"/>
      <c r="B26" s="151"/>
      <c r="C26" s="151"/>
      <c r="E26" s="146">
        <v>22</v>
      </c>
      <c r="F26" s="122" t="s">
        <v>138</v>
      </c>
      <c r="G26" s="122"/>
      <c r="H26" s="122"/>
      <c r="I26" s="150"/>
      <c r="J26" s="123"/>
      <c r="K26" s="152"/>
      <c r="L26" s="152"/>
      <c r="M26" s="150"/>
      <c r="N26" s="154" t="str">
        <f t="shared" si="0"/>
        <v/>
      </c>
      <c r="P26" s="173" t="s">
        <v>7</v>
      </c>
      <c r="Q26" s="147">
        <f>U16</f>
        <v>0</v>
      </c>
      <c r="R26" s="220">
        <f>V16</f>
        <v>0</v>
      </c>
      <c r="S26" s="180">
        <v>15</v>
      </c>
      <c r="T26" s="62">
        <f>ROUNDDOWN(Q26/S26,1)</f>
        <v>0</v>
      </c>
      <c r="U26" s="175">
        <f>ROUNDDOWN(R26/S26,1)</f>
        <v>0</v>
      </c>
      <c r="V26" s="176" t="s">
        <v>124</v>
      </c>
      <c r="W26" s="177" t="s">
        <v>156</v>
      </c>
      <c r="X26" s="177" t="s">
        <v>156</v>
      </c>
      <c r="Y26" s="178" t="s">
        <v>156</v>
      </c>
    </row>
    <row r="27" spans="1:28" ht="20.100000000000001" customHeight="1">
      <c r="A27" s="151"/>
      <c r="B27" s="151"/>
      <c r="C27" s="151"/>
      <c r="E27" s="146">
        <v>23</v>
      </c>
      <c r="F27" s="122" t="s">
        <v>138</v>
      </c>
      <c r="G27" s="122"/>
      <c r="H27" s="122"/>
      <c r="I27" s="150"/>
      <c r="J27" s="123"/>
      <c r="K27" s="152"/>
      <c r="L27" s="152"/>
      <c r="M27" s="150"/>
      <c r="N27" s="154" t="str">
        <f t="shared" si="0"/>
        <v/>
      </c>
      <c r="P27" s="181" t="s">
        <v>126</v>
      </c>
      <c r="Q27" s="147">
        <f>U17+U18</f>
        <v>0</v>
      </c>
      <c r="R27" s="220">
        <f>V17+V18</f>
        <v>0</v>
      </c>
      <c r="S27" s="180">
        <v>25</v>
      </c>
      <c r="T27" s="62">
        <f>ROUNDDOWN(Q27/S27,1)</f>
        <v>0</v>
      </c>
      <c r="U27" s="175">
        <f>ROUNDDOWN(R27/S27,1)</f>
        <v>0</v>
      </c>
      <c r="V27" s="176" t="s">
        <v>124</v>
      </c>
      <c r="W27" s="177" t="s">
        <v>156</v>
      </c>
      <c r="X27" s="177" t="s">
        <v>156</v>
      </c>
      <c r="Y27" s="178" t="s">
        <v>156</v>
      </c>
    </row>
    <row r="28" spans="1:28" ht="20.100000000000001" customHeight="1">
      <c r="A28" s="151"/>
      <c r="B28" s="151"/>
      <c r="C28" s="151"/>
      <c r="E28" s="146">
        <v>24</v>
      </c>
      <c r="F28" s="122" t="s">
        <v>138</v>
      </c>
      <c r="G28" s="122"/>
      <c r="H28" s="122"/>
      <c r="I28" s="150"/>
      <c r="J28" s="123"/>
      <c r="K28" s="152"/>
      <c r="L28" s="152"/>
      <c r="M28" s="150"/>
      <c r="N28" s="154" t="str">
        <f t="shared" si="0"/>
        <v/>
      </c>
      <c r="P28" s="325" t="s">
        <v>165</v>
      </c>
      <c r="Q28" s="326"/>
      <c r="R28" s="345"/>
      <c r="S28" s="223"/>
      <c r="T28" s="60">
        <f>IF($V$19&gt;90,0,1)</f>
        <v>1</v>
      </c>
      <c r="U28" s="224">
        <f>IF($V$19&gt;90,0,1)</f>
        <v>1</v>
      </c>
      <c r="V28" s="176" t="s">
        <v>124</v>
      </c>
      <c r="W28" s="177" t="s">
        <v>156</v>
      </c>
      <c r="X28" s="177" t="s">
        <v>156</v>
      </c>
      <c r="Y28" s="178" t="s">
        <v>156</v>
      </c>
    </row>
    <row r="29" spans="1:28" ht="20.100000000000001" customHeight="1">
      <c r="A29" s="151"/>
      <c r="B29" s="151"/>
      <c r="C29" s="151"/>
      <c r="E29" s="146">
        <v>25</v>
      </c>
      <c r="F29" s="122" t="s">
        <v>138</v>
      </c>
      <c r="G29" s="122"/>
      <c r="H29" s="122"/>
      <c r="I29" s="150"/>
      <c r="J29" s="123"/>
      <c r="K29" s="152"/>
      <c r="L29" s="152"/>
      <c r="M29" s="150"/>
      <c r="N29" s="154" t="str">
        <f t="shared" si="0"/>
        <v/>
      </c>
      <c r="P29" s="325" t="s">
        <v>245</v>
      </c>
      <c r="Q29" s="326"/>
      <c r="R29" s="221" t="str">
        <f>IF('01交付申請書'!E42="","",'01交付申請書'!E42)</f>
        <v/>
      </c>
      <c r="S29" s="223"/>
      <c r="T29" s="60">
        <f>IF($R$29="",0,1)</f>
        <v>0</v>
      </c>
      <c r="U29" s="224">
        <f>IF($R$29="",0,1)</f>
        <v>0</v>
      </c>
      <c r="V29" s="176" t="s">
        <v>246</v>
      </c>
      <c r="W29" s="177" t="s">
        <v>124</v>
      </c>
      <c r="X29" s="177" t="s">
        <v>124</v>
      </c>
      <c r="Y29" s="178" t="s">
        <v>247</v>
      </c>
      <c r="Z29" s="182"/>
      <c r="AA29" s="183"/>
    </row>
    <row r="30" spans="1:28" ht="20.100000000000001" customHeight="1" thickBot="1">
      <c r="A30" s="151"/>
      <c r="B30" s="151"/>
      <c r="C30" s="151"/>
      <c r="E30" s="146">
        <v>26</v>
      </c>
      <c r="F30" s="122" t="s">
        <v>138</v>
      </c>
      <c r="G30" s="122"/>
      <c r="H30" s="122"/>
      <c r="I30" s="150"/>
      <c r="J30" s="123"/>
      <c r="K30" s="152"/>
      <c r="L30" s="152"/>
      <c r="M30" s="150"/>
      <c r="N30" s="154" t="str">
        <f t="shared" si="0"/>
        <v/>
      </c>
      <c r="P30" s="332" t="s">
        <v>256</v>
      </c>
      <c r="Q30" s="333"/>
      <c r="R30" s="222" t="str">
        <f>IF('01交付申請書'!F46="","",'01交付申請書'!F46)</f>
        <v/>
      </c>
      <c r="S30" s="225"/>
      <c r="T30" s="60">
        <f>IF($R$30="",0,R30)</f>
        <v>0</v>
      </c>
      <c r="U30" s="226">
        <f>IF($R$30="",0,R30)</f>
        <v>0</v>
      </c>
      <c r="V30" s="176" t="s">
        <v>125</v>
      </c>
      <c r="W30" s="177" t="s">
        <v>125</v>
      </c>
      <c r="X30" s="177" t="s">
        <v>246</v>
      </c>
      <c r="Y30" s="178" t="s">
        <v>246</v>
      </c>
    </row>
    <row r="31" spans="1:28" ht="20.100000000000001" customHeight="1" thickTop="1" thickBot="1">
      <c r="A31" s="151"/>
      <c r="B31" s="151"/>
      <c r="C31" s="151"/>
      <c r="E31" s="146">
        <v>27</v>
      </c>
      <c r="F31" s="122" t="s">
        <v>138</v>
      </c>
      <c r="G31" s="122"/>
      <c r="H31" s="122"/>
      <c r="I31" s="150"/>
      <c r="J31" s="123"/>
      <c r="K31" s="152"/>
      <c r="L31" s="152"/>
      <c r="M31" s="150"/>
      <c r="N31" s="154" t="str">
        <f t="shared" si="0"/>
        <v/>
      </c>
      <c r="P31" s="368" t="s">
        <v>128</v>
      </c>
      <c r="Q31" s="369"/>
      <c r="R31" s="370"/>
      <c r="S31" s="214"/>
      <c r="T31" s="215">
        <f>ROUND(SUM(T24:T30),0)</f>
        <v>1</v>
      </c>
      <c r="U31" s="216">
        <f>ROUND(SUM(U24:U30),0)</f>
        <v>1</v>
      </c>
      <c r="V31" s="217"/>
      <c r="W31" s="218"/>
      <c r="X31" s="218"/>
      <c r="Y31" s="219"/>
    </row>
    <row r="32" spans="1:28" ht="20.100000000000001" customHeight="1" thickBot="1">
      <c r="A32" s="151"/>
      <c r="B32" s="151"/>
      <c r="C32" s="151"/>
      <c r="E32" s="146">
        <v>28</v>
      </c>
      <c r="F32" s="122" t="s">
        <v>138</v>
      </c>
      <c r="G32" s="122"/>
      <c r="H32" s="122"/>
      <c r="I32" s="150"/>
      <c r="J32" s="123"/>
      <c r="K32" s="152"/>
      <c r="L32" s="152"/>
      <c r="M32" s="150"/>
      <c r="N32" s="154" t="str">
        <f t="shared" si="0"/>
        <v/>
      </c>
      <c r="P32" s="357" t="s">
        <v>224</v>
      </c>
      <c r="Q32" s="358"/>
      <c r="R32" s="358"/>
      <c r="S32" s="359"/>
      <c r="T32" s="360">
        <f>ROUNDDOWN((V32)+W32+(X32/Z21)+(Y32/Z21),0)</f>
        <v>1</v>
      </c>
      <c r="U32" s="360"/>
      <c r="V32" s="184">
        <f>COUNTIF(N5:N39,"常有保育従事者")+IF($V$19&lt;20,1,0)</f>
        <v>1</v>
      </c>
      <c r="W32" s="185">
        <f>COUNTIF(N5:N39,"常無保育従事者")</f>
        <v>0</v>
      </c>
      <c r="X32" s="184">
        <f>SUMIF(N5:N39,"非有保育従事者",L5:L39)</f>
        <v>0</v>
      </c>
      <c r="Y32" s="186">
        <f>SUMIF(N5:N39,"非無保育従事者",L5:L39)</f>
        <v>0</v>
      </c>
    </row>
    <row r="33" spans="1:29" ht="20.100000000000001" customHeight="1" thickTop="1">
      <c r="A33" s="151"/>
      <c r="B33" s="151"/>
      <c r="C33" s="151"/>
      <c r="E33" s="146">
        <v>29</v>
      </c>
      <c r="F33" s="122" t="s">
        <v>138</v>
      </c>
      <c r="G33" s="122"/>
      <c r="H33" s="122"/>
      <c r="I33" s="150"/>
      <c r="J33" s="123"/>
      <c r="K33" s="152"/>
      <c r="L33" s="152"/>
      <c r="M33" s="150"/>
      <c r="N33" s="154" t="str">
        <f t="shared" si="0"/>
        <v/>
      </c>
      <c r="P33" s="361" t="s">
        <v>231</v>
      </c>
      <c r="Q33" s="383" t="str">
        <f>IF(MAX(T31,U31)&lt;=T32,"〇","×")</f>
        <v>〇</v>
      </c>
      <c r="R33" s="364" t="s">
        <v>233</v>
      </c>
      <c r="S33" s="364"/>
      <c r="T33" s="364"/>
      <c r="U33" s="364"/>
      <c r="V33" s="365"/>
      <c r="W33" s="371" t="s">
        <v>230</v>
      </c>
      <c r="X33" s="372"/>
      <c r="Y33" s="204">
        <f>ROUND(MAX(SUM(T24:T27),SUM(U24:U27)),0)*0.6</f>
        <v>0</v>
      </c>
    </row>
    <row r="34" spans="1:29" ht="20.100000000000001" customHeight="1">
      <c r="A34" s="151"/>
      <c r="B34" s="151"/>
      <c r="C34" s="151"/>
      <c r="E34" s="146">
        <v>30</v>
      </c>
      <c r="F34" s="122" t="s">
        <v>138</v>
      </c>
      <c r="G34" s="122"/>
      <c r="H34" s="122"/>
      <c r="I34" s="150"/>
      <c r="J34" s="123"/>
      <c r="K34" s="152"/>
      <c r="L34" s="152"/>
      <c r="M34" s="150"/>
      <c r="N34" s="154" t="str">
        <f t="shared" si="0"/>
        <v/>
      </c>
      <c r="P34" s="362"/>
      <c r="Q34" s="377"/>
      <c r="R34" s="366"/>
      <c r="S34" s="366"/>
      <c r="T34" s="366"/>
      <c r="U34" s="366"/>
      <c r="V34" s="367"/>
      <c r="W34" s="373"/>
      <c r="X34" s="374"/>
      <c r="Y34" s="206" t="str">
        <f>IF(Y33&lt;V32,"〇","×")</f>
        <v>〇</v>
      </c>
      <c r="Z34" s="145"/>
      <c r="AA34" s="145"/>
    </row>
    <row r="35" spans="1:29" ht="20.100000000000001" customHeight="1">
      <c r="A35" s="151"/>
      <c r="B35" s="151"/>
      <c r="C35" s="151"/>
      <c r="E35" s="146">
        <v>31</v>
      </c>
      <c r="F35" s="122" t="s">
        <v>138</v>
      </c>
      <c r="G35" s="122"/>
      <c r="H35" s="122"/>
      <c r="I35" s="150"/>
      <c r="J35" s="123"/>
      <c r="K35" s="152"/>
      <c r="L35" s="152"/>
      <c r="M35" s="150"/>
      <c r="N35" s="154" t="str">
        <f t="shared" si="0"/>
        <v/>
      </c>
      <c r="P35" s="362"/>
      <c r="Q35" s="377"/>
      <c r="R35" s="210" t="s">
        <v>234</v>
      </c>
      <c r="S35" s="379" t="s">
        <v>232</v>
      </c>
      <c r="T35" s="380"/>
      <c r="U35" s="377" t="str">
        <f>IF(T31&lt;=T32,"〇","×")</f>
        <v>〇</v>
      </c>
      <c r="V35" s="208" t="s">
        <v>236</v>
      </c>
      <c r="W35" s="373" t="s">
        <v>230</v>
      </c>
      <c r="X35" s="374"/>
      <c r="Y35" s="207">
        <f>ROUND(SUM(T24:T27),0)*0.6</f>
        <v>0</v>
      </c>
      <c r="Z35" s="145"/>
      <c r="AA35" s="145"/>
    </row>
    <row r="36" spans="1:29" ht="20.100000000000001" customHeight="1" thickBot="1">
      <c r="A36" s="151"/>
      <c r="B36" s="151"/>
      <c r="C36" s="151"/>
      <c r="E36" s="146">
        <v>32</v>
      </c>
      <c r="F36" s="122" t="s">
        <v>138</v>
      </c>
      <c r="G36" s="122"/>
      <c r="H36" s="122"/>
      <c r="I36" s="150"/>
      <c r="J36" s="123"/>
      <c r="K36" s="152"/>
      <c r="L36" s="152"/>
      <c r="M36" s="150"/>
      <c r="N36" s="154" t="str">
        <f t="shared" si="0"/>
        <v/>
      </c>
      <c r="P36" s="363"/>
      <c r="Q36" s="378"/>
      <c r="R36" s="211" t="s">
        <v>235</v>
      </c>
      <c r="S36" s="381"/>
      <c r="T36" s="382"/>
      <c r="U36" s="378"/>
      <c r="V36" s="209" t="s">
        <v>235</v>
      </c>
      <c r="W36" s="375"/>
      <c r="X36" s="376"/>
      <c r="Y36" s="205" t="str">
        <f>IF(Y35&lt;V32,"〇","×")</f>
        <v>〇</v>
      </c>
    </row>
    <row r="37" spans="1:29" ht="20.100000000000001" customHeight="1" thickBot="1">
      <c r="A37" s="151"/>
      <c r="B37" s="151"/>
      <c r="C37" s="151"/>
      <c r="E37" s="146">
        <v>33</v>
      </c>
      <c r="F37" s="122" t="s">
        <v>138</v>
      </c>
      <c r="G37" s="122"/>
      <c r="H37" s="122"/>
      <c r="I37" s="150"/>
      <c r="J37" s="123"/>
      <c r="K37" s="152"/>
      <c r="L37" s="152"/>
      <c r="M37" s="150"/>
      <c r="N37" s="154" t="str">
        <f t="shared" si="0"/>
        <v/>
      </c>
    </row>
    <row r="38" spans="1:29" ht="20.100000000000001" customHeight="1">
      <c r="A38" s="151"/>
      <c r="B38" s="151"/>
      <c r="C38" s="151"/>
      <c r="E38" s="146">
        <v>34</v>
      </c>
      <c r="F38" s="122" t="s">
        <v>138</v>
      </c>
      <c r="G38" s="122"/>
      <c r="H38" s="122"/>
      <c r="I38" s="150"/>
      <c r="J38" s="123"/>
      <c r="K38" s="152"/>
      <c r="L38" s="152"/>
      <c r="M38" s="150"/>
      <c r="N38" s="154" t="str">
        <f t="shared" si="0"/>
        <v/>
      </c>
      <c r="P38" s="407" t="s">
        <v>33</v>
      </c>
      <c r="Q38" s="408" t="s">
        <v>226</v>
      </c>
      <c r="R38" s="409"/>
      <c r="S38" s="410"/>
      <c r="T38" s="411" t="s">
        <v>159</v>
      </c>
      <c r="U38" s="412" t="s">
        <v>262</v>
      </c>
      <c r="V38" s="413"/>
      <c r="W38" s="412" t="s">
        <v>263</v>
      </c>
      <c r="X38" s="413"/>
      <c r="Y38" s="414" t="s">
        <v>248</v>
      </c>
    </row>
    <row r="39" spans="1:29" ht="20.100000000000001" customHeight="1">
      <c r="A39" s="151"/>
      <c r="B39" s="151"/>
      <c r="C39" s="151"/>
      <c r="E39" s="146">
        <v>35</v>
      </c>
      <c r="F39" s="122" t="s">
        <v>138</v>
      </c>
      <c r="G39" s="122"/>
      <c r="H39" s="122"/>
      <c r="I39" s="150"/>
      <c r="J39" s="123"/>
      <c r="K39" s="152"/>
      <c r="L39" s="152"/>
      <c r="M39" s="150"/>
      <c r="N39" s="154" t="str">
        <f t="shared" si="0"/>
        <v/>
      </c>
      <c r="P39" s="415" t="s">
        <v>157</v>
      </c>
      <c r="Q39" s="416" t="s">
        <v>225</v>
      </c>
      <c r="R39" s="417"/>
      <c r="S39" s="418"/>
      <c r="T39" s="419">
        <f>IF(V19&gt;40,2,1)</f>
        <v>1</v>
      </c>
      <c r="U39" s="420">
        <f>COUNTIF(N5:N39,"常（管理）栄養士")+COUNTIF(N5:N39,"非（管理）栄養士")</f>
        <v>0</v>
      </c>
      <c r="V39" s="421"/>
      <c r="W39" s="422">
        <f>COUNTIF(N5:N39,"常調理員")+COUNTIF(N5:N39,"非調理員")</f>
        <v>0</v>
      </c>
      <c r="X39" s="423"/>
      <c r="Y39" s="424" t="str">
        <f>IF(T39&lt;=SUM(U39:X40),"〇","×")</f>
        <v>×</v>
      </c>
    </row>
    <row r="40" spans="1:29" ht="20.100000000000001" customHeight="1" thickBot="1">
      <c r="I40" s="188"/>
      <c r="P40" s="425"/>
      <c r="Q40" s="426"/>
      <c r="R40" s="427"/>
      <c r="S40" s="428"/>
      <c r="T40" s="429"/>
      <c r="U40" s="430"/>
      <c r="V40" s="431"/>
      <c r="W40" s="432"/>
      <c r="X40" s="433"/>
      <c r="Y40" s="434"/>
    </row>
    <row r="41" spans="1:29" ht="20.100000000000001" customHeight="1">
      <c r="N41" s="145"/>
      <c r="P41" s="187"/>
      <c r="Q41" s="187"/>
      <c r="R41" s="145"/>
      <c r="V41" s="145"/>
      <c r="W41" s="145"/>
      <c r="X41" s="145"/>
      <c r="Y41" s="145"/>
      <c r="AC41" s="187"/>
    </row>
    <row r="42" spans="1:29" ht="18.75" customHeight="1">
      <c r="F42" s="42" t="s">
        <v>135</v>
      </c>
      <c r="G42" s="42" t="s">
        <v>136</v>
      </c>
      <c r="H42" s="42" t="s">
        <v>137</v>
      </c>
      <c r="I42" s="42" t="s">
        <v>151</v>
      </c>
      <c r="K42" s="41" t="s">
        <v>166</v>
      </c>
      <c r="M42" s="42" t="s">
        <v>168</v>
      </c>
      <c r="N42" s="145"/>
    </row>
    <row r="43" spans="1:29" ht="18.75" customHeight="1">
      <c r="F43" s="42" t="s">
        <v>139</v>
      </c>
      <c r="G43" s="42" t="s">
        <v>112</v>
      </c>
      <c r="H43" s="42" t="s">
        <v>127</v>
      </c>
      <c r="I43" s="42" t="s">
        <v>174</v>
      </c>
      <c r="K43" s="41" t="s">
        <v>167</v>
      </c>
      <c r="M43" s="42" t="s">
        <v>143</v>
      </c>
      <c r="N43" s="145"/>
    </row>
    <row r="44" spans="1:29" ht="18.75" customHeight="1">
      <c r="I44" s="42" t="s">
        <v>152</v>
      </c>
      <c r="M44" s="41" t="s">
        <v>144</v>
      </c>
      <c r="N44" s="145"/>
    </row>
    <row r="45" spans="1:29" ht="18.75" customHeight="1">
      <c r="I45" s="42" t="s">
        <v>153</v>
      </c>
      <c r="M45" s="41" t="s">
        <v>145</v>
      </c>
    </row>
    <row r="46" spans="1:29" ht="18.75" customHeight="1">
      <c r="I46" s="42" t="s">
        <v>249</v>
      </c>
      <c r="M46" s="42" t="s">
        <v>146</v>
      </c>
    </row>
    <row r="47" spans="1:29" ht="18.75" customHeight="1">
      <c r="I47" s="42" t="s">
        <v>154</v>
      </c>
      <c r="M47" s="42" t="s">
        <v>147</v>
      </c>
    </row>
    <row r="48" spans="1:29" ht="18.75" customHeight="1">
      <c r="I48" s="42" t="s">
        <v>140</v>
      </c>
      <c r="M48" s="42" t="s">
        <v>142</v>
      </c>
    </row>
    <row r="49" spans="9:29" ht="18.75" customHeight="1">
      <c r="I49" s="42" t="s">
        <v>155</v>
      </c>
      <c r="M49" s="41" t="s">
        <v>169</v>
      </c>
    </row>
    <row r="52" spans="9:29">
      <c r="AC52" s="189"/>
    </row>
    <row r="53" spans="9:29">
      <c r="AC53" s="46"/>
    </row>
    <row r="54" spans="9:29">
      <c r="AC54" s="46"/>
    </row>
    <row r="55" spans="9:29">
      <c r="AC55" s="46"/>
    </row>
    <row r="56" spans="9:29">
      <c r="AC56" s="190"/>
    </row>
    <row r="57" spans="9:29">
      <c r="AC57" s="191"/>
    </row>
    <row r="58" spans="9:29">
      <c r="AC58" s="46"/>
    </row>
    <row r="59" spans="9:29">
      <c r="AC59" s="46"/>
    </row>
    <row r="60" spans="9:29">
      <c r="AC60" s="46"/>
    </row>
    <row r="61" spans="9:29">
      <c r="AC61" s="46"/>
    </row>
    <row r="62" spans="9:29">
      <c r="AC62" s="46"/>
    </row>
  </sheetData>
  <mergeCells count="70">
    <mergeCell ref="U39:V40"/>
    <mergeCell ref="W39:X40"/>
    <mergeCell ref="Y39:Y40"/>
    <mergeCell ref="P39:P40"/>
    <mergeCell ref="T39:T40"/>
    <mergeCell ref="W33:X34"/>
    <mergeCell ref="W35:X36"/>
    <mergeCell ref="U35:U36"/>
    <mergeCell ref="S35:T36"/>
    <mergeCell ref="Q33:Q36"/>
    <mergeCell ref="Q39:S40"/>
    <mergeCell ref="Q38:S38"/>
    <mergeCell ref="U38:V38"/>
    <mergeCell ref="W38:X38"/>
    <mergeCell ref="P32:S32"/>
    <mergeCell ref="T32:U32"/>
    <mergeCell ref="P33:P36"/>
    <mergeCell ref="R33:V34"/>
    <mergeCell ref="P31:R31"/>
    <mergeCell ref="Y22:Y23"/>
    <mergeCell ref="P22:P23"/>
    <mergeCell ref="Q22:Q23"/>
    <mergeCell ref="R22:R23"/>
    <mergeCell ref="S22:S23"/>
    <mergeCell ref="U22:U23"/>
    <mergeCell ref="Q4:T4"/>
    <mergeCell ref="Q5:T5"/>
    <mergeCell ref="W22:W23"/>
    <mergeCell ref="T22:T23"/>
    <mergeCell ref="X22:X23"/>
    <mergeCell ref="P2:Y2"/>
    <mergeCell ref="U8:V8"/>
    <mergeCell ref="W4:Y4"/>
    <mergeCell ref="W3:Y3"/>
    <mergeCell ref="W5:Y5"/>
    <mergeCell ref="Q7:T7"/>
    <mergeCell ref="U6:V6"/>
    <mergeCell ref="U4:V4"/>
    <mergeCell ref="U5:V5"/>
    <mergeCell ref="W8:Y8"/>
    <mergeCell ref="Q3:T3"/>
    <mergeCell ref="U3:V3"/>
    <mergeCell ref="W6:Y6"/>
    <mergeCell ref="Q8:T8"/>
    <mergeCell ref="W7:Y7"/>
    <mergeCell ref="U7:V7"/>
    <mergeCell ref="P30:Q30"/>
    <mergeCell ref="U11:U12"/>
    <mergeCell ref="S11:T11"/>
    <mergeCell ref="V11:V12"/>
    <mergeCell ref="P11:P12"/>
    <mergeCell ref="Q11:R11"/>
    <mergeCell ref="V22:V23"/>
    <mergeCell ref="P28:R28"/>
    <mergeCell ref="L3:L4"/>
    <mergeCell ref="M3:M4"/>
    <mergeCell ref="Q6:T6"/>
    <mergeCell ref="P29:Q29"/>
    <mergeCell ref="A1:C1"/>
    <mergeCell ref="L1:N1"/>
    <mergeCell ref="A2:A3"/>
    <mergeCell ref="B2:B3"/>
    <mergeCell ref="C2:C3"/>
    <mergeCell ref="J3:J4"/>
    <mergeCell ref="K3:K4"/>
    <mergeCell ref="E3:E4"/>
    <mergeCell ref="F3:F4"/>
    <mergeCell ref="G3:G4"/>
    <mergeCell ref="H3:H4"/>
    <mergeCell ref="I3:I4"/>
  </mergeCells>
  <phoneticPr fontId="3"/>
  <conditionalFormatting sqref="A5:C39">
    <cfRule type="containsText" dxfId="12" priority="16" stopIfTrue="1" operator="containsText" text="W✓">
      <formula>NOT(ISERROR(SEARCH("W✓",A5)))</formula>
    </cfRule>
    <cfRule type="containsText" dxfId="11" priority="17" stopIfTrue="1" operator="containsText" text="✓">
      <formula>NOT(ISERROR(SEARCH("✓",A5)))</formula>
    </cfRule>
  </conditionalFormatting>
  <conditionalFormatting sqref="F5:G39 K5:M39">
    <cfRule type="expression" dxfId="10" priority="18" stopIfTrue="1">
      <formula>$I5="嘱託医"</formula>
    </cfRule>
  </conditionalFormatting>
  <conditionalFormatting sqref="G5:G39">
    <cfRule type="cellIs" dxfId="9" priority="14" stopIfTrue="1" operator="equal">
      <formula>"常"</formula>
    </cfRule>
  </conditionalFormatting>
  <conditionalFormatting sqref="H5:H39">
    <cfRule type="containsText" dxfId="8" priority="13" stopIfTrue="1" operator="containsText" text="有">
      <formula>NOT(ISERROR(SEARCH("有",H5)))</formula>
    </cfRule>
    <cfRule type="expression" dxfId="7" priority="19" stopIfTrue="1">
      <formula>AND($I5&lt;&gt;"保育従事者",$I5&lt;&gt;"施設長",$I5&lt;&gt;"")</formula>
    </cfRule>
  </conditionalFormatting>
  <conditionalFormatting sqref="K5:K39">
    <cfRule type="containsText" dxfId="6" priority="12" stopIfTrue="1" operator="containsText" text="専任">
      <formula>NOT(ISERROR(SEARCH("専任",K5)))</formula>
    </cfRule>
  </conditionalFormatting>
  <conditionalFormatting sqref="R33:Y34">
    <cfRule type="expression" dxfId="5" priority="2" stopIfTrue="1">
      <formula>$Q$33="×"</formula>
    </cfRule>
  </conditionalFormatting>
  <conditionalFormatting sqref="R35:Y36">
    <cfRule type="expression" dxfId="4" priority="3" stopIfTrue="1">
      <formula>$Q$33="〇"</formula>
    </cfRule>
  </conditionalFormatting>
  <conditionalFormatting sqref="U35:U36 Y36 Y34 Q33:Q36">
    <cfRule type="cellIs" dxfId="3" priority="4" stopIfTrue="1" operator="equal">
      <formula>"×"</formula>
    </cfRule>
  </conditionalFormatting>
  <conditionalFormatting sqref="Y39:Y40">
    <cfRule type="cellIs" dxfId="0" priority="1" stopIfTrue="1" operator="equal">
      <formula>"×"</formula>
    </cfRule>
  </conditionalFormatting>
  <dataValidations count="7">
    <dataValidation type="list" allowBlank="1" showInputMessage="1" showErrorMessage="1" sqref="Q4:Q8" xr:uid="{3506D8C3-6014-4343-8CF8-5D30CD193471}">
      <formula1>$M$42:$M$49</formula1>
    </dataValidation>
    <dataValidation type="list" showInputMessage="1" showErrorMessage="1" sqref="A5:C39" xr:uid="{AC05B295-90F1-4E7C-9E33-6307AE0EF44A}">
      <formula1>"✓,W✓"</formula1>
    </dataValidation>
    <dataValidation type="list" allowBlank="1" showInputMessage="1" showErrorMessage="1" sqref="K5:K39" xr:uid="{B093E965-1B86-4AF8-B25B-3A1F0B2BF950}">
      <formula1>$K$42:$K$43</formula1>
    </dataValidation>
    <dataValidation type="list" allowBlank="1" showInputMessage="1" showErrorMessage="1" sqref="G5:G39" xr:uid="{FE076288-AC4E-456A-B905-BD9C61C306F9}">
      <formula1>$G$42:$G$43</formula1>
    </dataValidation>
    <dataValidation type="list" allowBlank="1" showInputMessage="1" showErrorMessage="1" sqref="F5:F39" xr:uid="{E4A2011A-5598-410D-9CD9-9EF23F01099F}">
      <formula1>$F$42:$F$43</formula1>
    </dataValidation>
    <dataValidation type="list" allowBlank="1" showInputMessage="1" showErrorMessage="1" sqref="I5:I39" xr:uid="{8A251775-DDFC-4EC1-B5E2-28CF7B15B030}">
      <formula1>$I$42:$I$49</formula1>
    </dataValidation>
    <dataValidation type="list" allowBlank="1" showInputMessage="1" showErrorMessage="1" sqref="H5:H39" xr:uid="{CA3D63FE-503B-4AF3-A504-46FDA0688C38}">
      <formula1>$H$42:$H$43</formula1>
    </dataValidation>
  </dataValidations>
  <printOptions horizontalCentered="1" verticalCentered="1"/>
  <pageMargins left="0.39370078740157483" right="0.39370078740157483" top="0.39370078740157483" bottom="0.39370078740157483" header="0.31496062992125984" footer="0.31496062992125984"/>
  <pageSetup paperSize="9" scale="74"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1FD5C-5D29-4D0D-A935-D57F13944AB7}">
  <sheetPr>
    <tabColor rgb="FF00B050"/>
  </sheetPr>
  <dimension ref="A1:C21"/>
  <sheetViews>
    <sheetView workbookViewId="0">
      <selection activeCell="C21" sqref="C21"/>
    </sheetView>
  </sheetViews>
  <sheetFormatPr defaultRowHeight="13.5"/>
  <sheetData>
    <row r="1" spans="1:3" ht="14.25" thickBot="1">
      <c r="A1" s="385" t="s">
        <v>208</v>
      </c>
      <c r="B1" s="386"/>
      <c r="C1" s="40">
        <f>'01交付申請書'!D12</f>
        <v>0</v>
      </c>
    </row>
    <row r="2" spans="1:3" ht="14.25" thickTop="1">
      <c r="A2" s="387" t="s">
        <v>172</v>
      </c>
      <c r="B2" s="192" t="s">
        <v>210</v>
      </c>
      <c r="C2" s="40">
        <f>'03職員名簿（市内施設のみ）'!Q13</f>
        <v>0</v>
      </c>
    </row>
    <row r="3" spans="1:3">
      <c r="A3" s="388"/>
      <c r="B3" s="193" t="s">
        <v>211</v>
      </c>
      <c r="C3" s="40">
        <f>'03職員名簿（市内施設のみ）'!Q14</f>
        <v>0</v>
      </c>
    </row>
    <row r="4" spans="1:3">
      <c r="A4" s="388"/>
      <c r="B4" s="194" t="s">
        <v>212</v>
      </c>
      <c r="C4" s="40">
        <f>'03職員名簿（市内施設のみ）'!Q15</f>
        <v>0</v>
      </c>
    </row>
    <row r="5" spans="1:3">
      <c r="A5" s="388"/>
      <c r="B5" s="193" t="s">
        <v>213</v>
      </c>
      <c r="C5" s="40">
        <f>'03職員名簿（市内施設のみ）'!Q16</f>
        <v>0</v>
      </c>
    </row>
    <row r="6" spans="1:3">
      <c r="A6" s="388"/>
      <c r="B6" s="195" t="s">
        <v>214</v>
      </c>
      <c r="C6" s="40">
        <f>'03職員名簿（市内施設のみ）'!Q17</f>
        <v>0</v>
      </c>
    </row>
    <row r="7" spans="1:3" ht="14.25" thickBot="1">
      <c r="A7" s="389"/>
      <c r="B7" s="196" t="s">
        <v>215</v>
      </c>
      <c r="C7" s="40">
        <f>'03職員名簿（市内施設のみ）'!Q18</f>
        <v>0</v>
      </c>
    </row>
    <row r="8" spans="1:3" ht="14.25" thickTop="1">
      <c r="A8" s="390" t="s">
        <v>173</v>
      </c>
      <c r="B8" s="197" t="s">
        <v>210</v>
      </c>
      <c r="C8" s="40">
        <f>'03職員名簿（市内施設のみ）'!R13</f>
        <v>0</v>
      </c>
    </row>
    <row r="9" spans="1:3">
      <c r="A9" s="388"/>
      <c r="B9" s="193" t="s">
        <v>211</v>
      </c>
      <c r="C9" s="40">
        <f>'03職員名簿（市内施設のみ）'!R14</f>
        <v>0</v>
      </c>
    </row>
    <row r="10" spans="1:3">
      <c r="A10" s="388"/>
      <c r="B10" s="195" t="s">
        <v>212</v>
      </c>
      <c r="C10" s="40">
        <f>'03職員名簿（市内施設のみ）'!R15</f>
        <v>0</v>
      </c>
    </row>
    <row r="11" spans="1:3">
      <c r="A11" s="388"/>
      <c r="B11" s="193" t="s">
        <v>213</v>
      </c>
      <c r="C11" s="40">
        <f>'03職員名簿（市内施設のみ）'!R16</f>
        <v>0</v>
      </c>
    </row>
    <row r="12" spans="1:3">
      <c r="A12" s="388"/>
      <c r="B12" s="194" t="s">
        <v>214</v>
      </c>
      <c r="C12" s="40">
        <f>'03職員名簿（市内施設のみ）'!R17</f>
        <v>0</v>
      </c>
    </row>
    <row r="13" spans="1:3">
      <c r="A13" s="391"/>
      <c r="B13" s="193" t="s">
        <v>215</v>
      </c>
      <c r="C13" s="40">
        <f>'03職員名簿（市内施設のみ）'!R18</f>
        <v>0</v>
      </c>
    </row>
    <row r="14" spans="1:3">
      <c r="A14" s="392" t="s">
        <v>216</v>
      </c>
      <c r="B14" s="393"/>
      <c r="C14" s="40">
        <f>SUM('03職員名簿（市内施設のみ）'!S19:T19)</f>
        <v>0</v>
      </c>
    </row>
    <row r="15" spans="1:3">
      <c r="A15" s="394"/>
      <c r="B15" s="394"/>
    </row>
    <row r="16" spans="1:3">
      <c r="A16" s="384" t="s">
        <v>100</v>
      </c>
      <c r="B16" s="384"/>
      <c r="C16" s="198" t="str">
        <f>IF('01交付申請書'!E38="","",'01交付申請書'!E38)</f>
        <v/>
      </c>
    </row>
    <row r="17" spans="1:3">
      <c r="A17" s="384" t="s">
        <v>67</v>
      </c>
      <c r="B17" s="384"/>
      <c r="C17" s="198" t="str">
        <f>IF('01交付申請書'!E39="","",'01交付申請書'!E39)</f>
        <v/>
      </c>
    </row>
    <row r="18" spans="1:3">
      <c r="A18" s="384" t="s">
        <v>31</v>
      </c>
      <c r="B18" s="384"/>
      <c r="C18" s="198" t="str">
        <f>IF('01交付申請書'!E40="","",'01交付申請書'!E40)</f>
        <v/>
      </c>
    </row>
    <row r="19" spans="1:3">
      <c r="A19" s="384" t="s">
        <v>32</v>
      </c>
      <c r="B19" s="384"/>
      <c r="C19" s="198" t="str">
        <f>IF('01交付申請書'!E41="","",'01交付申請書'!E41)</f>
        <v/>
      </c>
    </row>
    <row r="20" spans="1:3">
      <c r="A20" s="384" t="s">
        <v>102</v>
      </c>
      <c r="B20" s="384"/>
      <c r="C20" s="198" t="str">
        <f>IF('01交付申請書'!E42="","",'01交付申請書'!E42)</f>
        <v/>
      </c>
    </row>
    <row r="21" spans="1:3">
      <c r="A21" s="384" t="s">
        <v>72</v>
      </c>
      <c r="B21" s="384"/>
      <c r="C21" s="198" t="str">
        <f>IF('01交付申請書'!E46="","",'01交付申請書'!E46)</f>
        <v/>
      </c>
    </row>
  </sheetData>
  <sheetProtection sheet="1"/>
  <mergeCells count="11">
    <mergeCell ref="A16:B16"/>
    <mergeCell ref="A1:B1"/>
    <mergeCell ref="A2:A7"/>
    <mergeCell ref="A8:A13"/>
    <mergeCell ref="A14:B14"/>
    <mergeCell ref="A15:B15"/>
    <mergeCell ref="A17:B17"/>
    <mergeCell ref="A18:B18"/>
    <mergeCell ref="A19:B19"/>
    <mergeCell ref="A20:B20"/>
    <mergeCell ref="A21:B21"/>
  </mergeCells>
  <phoneticPr fontId="3"/>
  <conditionalFormatting sqref="A17:B17">
    <cfRule type="expression" dxfId="2" priority="2" stopIfTrue="1">
      <formula>#REF!="〇"</formula>
    </cfRule>
  </conditionalFormatting>
  <conditionalFormatting sqref="A20:B20">
    <cfRule type="expression" dxfId="1" priority="1" stopIfTrue="1">
      <formula>#REF!="〇"</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76C29-2C12-4F20-B73F-F0A1ECF40B02}">
  <sheetPr codeName="Sheet10"/>
  <dimension ref="A1:Q49"/>
  <sheetViews>
    <sheetView workbookViewId="0"/>
  </sheetViews>
  <sheetFormatPr defaultRowHeight="13.5"/>
  <sheetData>
    <row r="1" spans="1:17">
      <c r="A1" t="s">
        <v>94</v>
      </c>
    </row>
    <row r="2" spans="1:17" ht="13.5" customHeight="1" thickBot="1">
      <c r="A2" s="4"/>
      <c r="B2" s="2" t="s">
        <v>42</v>
      </c>
      <c r="C2" s="3"/>
      <c r="D2" s="3"/>
      <c r="E2" s="3"/>
      <c r="F2" s="3"/>
      <c r="G2" s="4"/>
      <c r="H2" s="2" t="s">
        <v>31</v>
      </c>
      <c r="I2" s="3"/>
      <c r="J2" s="3"/>
      <c r="K2" s="4"/>
      <c r="L2" s="5" t="s">
        <v>32</v>
      </c>
      <c r="M2" s="3"/>
      <c r="N2" s="4"/>
      <c r="O2" s="6" t="s">
        <v>43</v>
      </c>
      <c r="P2" s="4"/>
      <c r="Q2" s="4"/>
    </row>
    <row r="3" spans="1:17" ht="23.25" thickBot="1">
      <c r="A3" s="3"/>
      <c r="B3" s="7" t="s">
        <v>44</v>
      </c>
      <c r="C3" s="8" t="s">
        <v>45</v>
      </c>
      <c r="D3" s="9" t="s">
        <v>40</v>
      </c>
      <c r="E3" s="9" t="s">
        <v>46</v>
      </c>
      <c r="F3" s="10"/>
      <c r="G3" s="3"/>
      <c r="H3" s="11" t="s">
        <v>47</v>
      </c>
      <c r="I3" s="12" t="s">
        <v>48</v>
      </c>
      <c r="J3" s="10"/>
      <c r="K3" s="3"/>
      <c r="L3" s="11" t="s">
        <v>47</v>
      </c>
      <c r="M3" s="12" t="s">
        <v>48</v>
      </c>
      <c r="N3" s="3"/>
      <c r="O3" s="13" t="s">
        <v>44</v>
      </c>
      <c r="P3" s="14" t="s">
        <v>45</v>
      </c>
      <c r="Q3" s="15" t="s">
        <v>49</v>
      </c>
    </row>
    <row r="4" spans="1:17" ht="14.25" thickBot="1">
      <c r="A4" s="3">
        <v>11</v>
      </c>
      <c r="B4" s="16" t="s">
        <v>50</v>
      </c>
      <c r="C4" s="17" t="s">
        <v>51</v>
      </c>
      <c r="D4" s="18">
        <v>191240</v>
      </c>
      <c r="E4" s="18">
        <v>173300</v>
      </c>
      <c r="F4" s="19"/>
      <c r="G4" s="3">
        <v>1</v>
      </c>
      <c r="H4" s="20" t="s">
        <v>50</v>
      </c>
      <c r="I4" s="21">
        <v>4700</v>
      </c>
      <c r="J4" s="19"/>
      <c r="K4" s="3">
        <v>1</v>
      </c>
      <c r="L4" s="20" t="s">
        <v>50</v>
      </c>
      <c r="M4" s="21">
        <v>8800</v>
      </c>
      <c r="N4" s="3">
        <v>11</v>
      </c>
      <c r="O4" s="395" t="s">
        <v>50</v>
      </c>
      <c r="P4" s="22" t="s">
        <v>51</v>
      </c>
      <c r="Q4" s="18">
        <v>8350</v>
      </c>
    </row>
    <row r="5" spans="1:17" ht="14.25" thickBot="1">
      <c r="A5" s="3">
        <v>21</v>
      </c>
      <c r="B5" s="23"/>
      <c r="C5" s="17" t="s">
        <v>52</v>
      </c>
      <c r="D5" s="18">
        <v>137090</v>
      </c>
      <c r="E5" s="18">
        <v>119140</v>
      </c>
      <c r="F5" s="19"/>
      <c r="G5" s="3">
        <v>2</v>
      </c>
      <c r="H5" s="20" t="s">
        <v>53</v>
      </c>
      <c r="I5" s="21">
        <v>2600</v>
      </c>
      <c r="J5" s="19"/>
      <c r="K5" s="3">
        <v>2</v>
      </c>
      <c r="L5" s="20" t="s">
        <v>53</v>
      </c>
      <c r="M5" s="21">
        <v>4900</v>
      </c>
      <c r="N5" s="3">
        <v>21</v>
      </c>
      <c r="O5" s="396"/>
      <c r="P5" s="22" t="s">
        <v>52</v>
      </c>
      <c r="Q5" s="18">
        <v>6070</v>
      </c>
    </row>
    <row r="6" spans="1:17" ht="14.25" thickBot="1">
      <c r="A6" s="3">
        <v>31</v>
      </c>
      <c r="B6" s="23"/>
      <c r="C6" s="17" t="s">
        <v>54</v>
      </c>
      <c r="D6" s="18">
        <v>95060</v>
      </c>
      <c r="E6" s="18">
        <v>77020</v>
      </c>
      <c r="F6" s="19"/>
      <c r="G6" s="3">
        <v>3</v>
      </c>
      <c r="H6" s="20" t="s">
        <v>55</v>
      </c>
      <c r="I6" s="21">
        <v>2150</v>
      </c>
      <c r="J6" s="19"/>
      <c r="K6" s="3">
        <v>3</v>
      </c>
      <c r="L6" s="20" t="s">
        <v>55</v>
      </c>
      <c r="M6" s="21">
        <v>4050</v>
      </c>
      <c r="N6" s="3">
        <v>31</v>
      </c>
      <c r="O6" s="396"/>
      <c r="P6" s="22" t="s">
        <v>54</v>
      </c>
      <c r="Q6" s="18">
        <v>4670</v>
      </c>
    </row>
    <row r="7" spans="1:17" ht="14.25" thickBot="1">
      <c r="A7" s="3">
        <v>41</v>
      </c>
      <c r="B7" s="24"/>
      <c r="C7" s="17" t="s">
        <v>56</v>
      </c>
      <c r="D7" s="18">
        <v>89660</v>
      </c>
      <c r="E7" s="18">
        <v>71620</v>
      </c>
      <c r="F7" s="19"/>
      <c r="G7" s="3">
        <v>4</v>
      </c>
      <c r="H7" s="20" t="s">
        <v>57</v>
      </c>
      <c r="I7" s="21">
        <v>1850</v>
      </c>
      <c r="J7" s="19"/>
      <c r="K7" s="3">
        <v>4</v>
      </c>
      <c r="L7" s="20" t="s">
        <v>57</v>
      </c>
      <c r="M7" s="21">
        <v>3550</v>
      </c>
      <c r="N7" s="3">
        <v>41</v>
      </c>
      <c r="O7" s="397"/>
      <c r="P7" s="22" t="s">
        <v>56</v>
      </c>
      <c r="Q7" s="18">
        <v>4240</v>
      </c>
    </row>
    <row r="8" spans="1:17" ht="13.5" customHeight="1" thickBot="1">
      <c r="A8" s="3">
        <v>12</v>
      </c>
      <c r="B8" s="25" t="s">
        <v>53</v>
      </c>
      <c r="C8" s="17" t="s">
        <v>51</v>
      </c>
      <c r="D8" s="18">
        <v>152090</v>
      </c>
      <c r="E8" s="18">
        <v>144910</v>
      </c>
      <c r="F8" s="19"/>
      <c r="G8" s="3">
        <v>5</v>
      </c>
      <c r="H8" s="20" t="s">
        <v>58</v>
      </c>
      <c r="I8" s="21">
        <v>2100</v>
      </c>
      <c r="J8" s="19"/>
      <c r="K8" s="3">
        <v>5</v>
      </c>
      <c r="L8" s="20" t="s">
        <v>58</v>
      </c>
      <c r="M8" s="21">
        <v>3950</v>
      </c>
      <c r="N8" s="3">
        <v>12</v>
      </c>
      <c r="O8" s="395" t="s">
        <v>53</v>
      </c>
      <c r="P8" s="22" t="s">
        <v>51</v>
      </c>
      <c r="Q8" s="18">
        <v>6300</v>
      </c>
    </row>
    <row r="9" spans="1:17" ht="14.25" thickBot="1">
      <c r="A9" s="3">
        <v>22</v>
      </c>
      <c r="B9" s="23"/>
      <c r="C9" s="17" t="s">
        <v>52</v>
      </c>
      <c r="D9" s="18">
        <v>97940</v>
      </c>
      <c r="E9" s="18">
        <v>90760</v>
      </c>
      <c r="F9" s="19"/>
      <c r="G9" s="3">
        <v>6</v>
      </c>
      <c r="H9" s="20" t="s">
        <v>59</v>
      </c>
      <c r="I9" s="21">
        <v>1850</v>
      </c>
      <c r="J9" s="19"/>
      <c r="K9" s="3">
        <v>6</v>
      </c>
      <c r="L9" s="20" t="s">
        <v>59</v>
      </c>
      <c r="M9" s="21">
        <v>3550</v>
      </c>
      <c r="N9" s="3">
        <v>22</v>
      </c>
      <c r="O9" s="396"/>
      <c r="P9" s="22" t="s">
        <v>52</v>
      </c>
      <c r="Q9" s="18">
        <v>4020</v>
      </c>
    </row>
    <row r="10" spans="1:17" ht="14.25" thickBot="1">
      <c r="A10" s="3">
        <v>32</v>
      </c>
      <c r="B10" s="23"/>
      <c r="C10" s="17" t="s">
        <v>54</v>
      </c>
      <c r="D10" s="18">
        <v>55820</v>
      </c>
      <c r="E10" s="18">
        <v>48640</v>
      </c>
      <c r="F10" s="19"/>
      <c r="G10" s="3">
        <v>7</v>
      </c>
      <c r="H10" s="20" t="s">
        <v>60</v>
      </c>
      <c r="I10" s="21">
        <v>1700</v>
      </c>
      <c r="J10" s="19"/>
      <c r="K10" s="3">
        <v>7</v>
      </c>
      <c r="L10" s="20" t="s">
        <v>60</v>
      </c>
      <c r="M10" s="21">
        <v>3100</v>
      </c>
      <c r="N10" s="3">
        <v>32</v>
      </c>
      <c r="O10" s="396"/>
      <c r="P10" s="22" t="s">
        <v>54</v>
      </c>
      <c r="Q10" s="18">
        <v>2630</v>
      </c>
    </row>
    <row r="11" spans="1:17" ht="26.25" thickBot="1">
      <c r="A11" s="3">
        <v>42</v>
      </c>
      <c r="B11" s="24"/>
      <c r="C11" s="17" t="s">
        <v>56</v>
      </c>
      <c r="D11" s="18">
        <v>50410</v>
      </c>
      <c r="E11" s="18">
        <v>43230</v>
      </c>
      <c r="F11" s="19"/>
      <c r="G11" s="3">
        <v>8</v>
      </c>
      <c r="H11" s="20" t="s">
        <v>61</v>
      </c>
      <c r="I11" s="21">
        <v>1850</v>
      </c>
      <c r="J11" s="19"/>
      <c r="K11" s="3">
        <v>8</v>
      </c>
      <c r="L11" s="20" t="s">
        <v>61</v>
      </c>
      <c r="M11" s="21">
        <v>3400</v>
      </c>
      <c r="N11" s="3">
        <v>42</v>
      </c>
      <c r="O11" s="397"/>
      <c r="P11" s="22" t="s">
        <v>56</v>
      </c>
      <c r="Q11" s="18">
        <v>2200</v>
      </c>
    </row>
    <row r="12" spans="1:17" ht="26.25" thickBot="1">
      <c r="A12" s="3">
        <v>13</v>
      </c>
      <c r="B12" s="25" t="s">
        <v>55</v>
      </c>
      <c r="C12" s="17" t="s">
        <v>51</v>
      </c>
      <c r="D12" s="18">
        <v>145630</v>
      </c>
      <c r="E12" s="18">
        <v>139650</v>
      </c>
      <c r="F12" s="19"/>
      <c r="G12" s="3">
        <v>9</v>
      </c>
      <c r="H12" s="20" t="s">
        <v>62</v>
      </c>
      <c r="I12" s="21">
        <v>1700</v>
      </c>
      <c r="J12" s="19"/>
      <c r="K12" s="3">
        <v>9</v>
      </c>
      <c r="L12" s="20" t="s">
        <v>62</v>
      </c>
      <c r="M12" s="21">
        <v>3100</v>
      </c>
      <c r="N12" s="3">
        <v>13</v>
      </c>
      <c r="O12" s="395" t="s">
        <v>55</v>
      </c>
      <c r="P12" s="22" t="s">
        <v>51</v>
      </c>
      <c r="Q12" s="18">
        <v>6010</v>
      </c>
    </row>
    <row r="13" spans="1:17" ht="14.25" thickBot="1">
      <c r="A13" s="3">
        <v>23</v>
      </c>
      <c r="B13" s="23"/>
      <c r="C13" s="17" t="s">
        <v>52</v>
      </c>
      <c r="D13" s="18">
        <v>91470</v>
      </c>
      <c r="E13" s="18">
        <v>85490</v>
      </c>
      <c r="F13" s="19"/>
      <c r="G13" s="3"/>
      <c r="H13" s="3"/>
      <c r="I13" s="3"/>
      <c r="J13" s="19"/>
      <c r="K13" s="3"/>
      <c r="L13" s="3"/>
      <c r="M13" s="3"/>
      <c r="N13" s="3">
        <v>23</v>
      </c>
      <c r="O13" s="396"/>
      <c r="P13" s="22" t="s">
        <v>52</v>
      </c>
      <c r="Q13" s="18">
        <v>3730</v>
      </c>
    </row>
    <row r="14" spans="1:17" ht="14.25" thickBot="1">
      <c r="A14" s="3">
        <v>33</v>
      </c>
      <c r="B14" s="23"/>
      <c r="C14" s="17" t="s">
        <v>54</v>
      </c>
      <c r="D14" s="18">
        <v>49450</v>
      </c>
      <c r="E14" s="18">
        <v>43470</v>
      </c>
      <c r="F14" s="19"/>
      <c r="G14" s="3"/>
      <c r="H14" s="26" t="s">
        <v>63</v>
      </c>
      <c r="I14" s="3"/>
      <c r="J14" s="19"/>
      <c r="K14" s="3"/>
      <c r="L14" s="27" t="s">
        <v>29</v>
      </c>
      <c r="M14" s="28"/>
      <c r="N14" s="3">
        <v>33</v>
      </c>
      <c r="O14" s="396"/>
      <c r="P14" s="22" t="s">
        <v>54</v>
      </c>
      <c r="Q14" s="18">
        <v>2340</v>
      </c>
    </row>
    <row r="15" spans="1:17" ht="26.25" thickBot="1">
      <c r="A15" s="3">
        <v>43</v>
      </c>
      <c r="B15" s="24"/>
      <c r="C15" s="17" t="s">
        <v>56</v>
      </c>
      <c r="D15" s="18">
        <v>44040</v>
      </c>
      <c r="E15" s="18">
        <v>38060</v>
      </c>
      <c r="F15" s="19"/>
      <c r="G15" s="3"/>
      <c r="H15" s="11" t="s">
        <v>47</v>
      </c>
      <c r="I15" s="12" t="s">
        <v>64</v>
      </c>
      <c r="J15" s="19"/>
      <c r="K15" s="3"/>
      <c r="L15" s="29" t="s">
        <v>65</v>
      </c>
      <c r="M15" s="29">
        <v>110</v>
      </c>
      <c r="N15" s="3">
        <v>43</v>
      </c>
      <c r="O15" s="397"/>
      <c r="P15" s="22" t="s">
        <v>56</v>
      </c>
      <c r="Q15" s="18">
        <v>1910</v>
      </c>
    </row>
    <row r="16" spans="1:17" ht="14.25" thickBot="1">
      <c r="A16" s="3">
        <v>14</v>
      </c>
      <c r="B16" s="25" t="s">
        <v>57</v>
      </c>
      <c r="C16" s="17" t="s">
        <v>51</v>
      </c>
      <c r="D16" s="18">
        <v>141070</v>
      </c>
      <c r="E16" s="18">
        <v>135900</v>
      </c>
      <c r="F16" s="19"/>
      <c r="G16" s="3">
        <v>1</v>
      </c>
      <c r="H16" s="20" t="s">
        <v>50</v>
      </c>
      <c r="I16" s="18">
        <v>16220</v>
      </c>
      <c r="J16" s="19"/>
      <c r="K16" s="3"/>
      <c r="L16" s="30"/>
      <c r="M16" s="30"/>
      <c r="N16" s="3">
        <v>14</v>
      </c>
      <c r="O16" s="395" t="s">
        <v>57</v>
      </c>
      <c r="P16" s="22" t="s">
        <v>51</v>
      </c>
      <c r="Q16" s="18">
        <v>5800</v>
      </c>
    </row>
    <row r="17" spans="1:17" ht="14.25" thickBot="1">
      <c r="A17" s="3">
        <v>24</v>
      </c>
      <c r="B17" s="23"/>
      <c r="C17" s="17" t="s">
        <v>52</v>
      </c>
      <c r="D17" s="18">
        <v>86910</v>
      </c>
      <c r="E17" s="18">
        <v>81740</v>
      </c>
      <c r="F17" s="19"/>
      <c r="G17" s="3">
        <v>2</v>
      </c>
      <c r="H17" s="20" t="s">
        <v>53</v>
      </c>
      <c r="I17" s="18">
        <v>6410</v>
      </c>
      <c r="J17" s="19"/>
      <c r="K17" s="3"/>
      <c r="L17" s="27" t="s">
        <v>66</v>
      </c>
      <c r="M17" s="28"/>
      <c r="N17" s="3">
        <v>24</v>
      </c>
      <c r="O17" s="396"/>
      <c r="P17" s="22" t="s">
        <v>52</v>
      </c>
      <c r="Q17" s="18">
        <v>3520</v>
      </c>
    </row>
    <row r="18" spans="1:17" ht="14.25" thickBot="1">
      <c r="A18" s="3">
        <v>34</v>
      </c>
      <c r="B18" s="23"/>
      <c r="C18" s="17" t="s">
        <v>54</v>
      </c>
      <c r="D18" s="18">
        <v>44890</v>
      </c>
      <c r="E18" s="18">
        <v>39720</v>
      </c>
      <c r="F18" s="19"/>
      <c r="G18" s="3">
        <v>3</v>
      </c>
      <c r="H18" s="20" t="s">
        <v>55</v>
      </c>
      <c r="I18" s="18">
        <v>5410</v>
      </c>
      <c r="J18" s="19"/>
      <c r="K18" s="3"/>
      <c r="L18" s="29" t="s">
        <v>68</v>
      </c>
      <c r="M18" s="29">
        <v>24510</v>
      </c>
      <c r="N18" s="3">
        <v>34</v>
      </c>
      <c r="O18" s="396"/>
      <c r="P18" s="22" t="s">
        <v>54</v>
      </c>
      <c r="Q18" s="18">
        <v>2130</v>
      </c>
    </row>
    <row r="19" spans="1:17" ht="14.25" thickBot="1">
      <c r="A19" s="3">
        <v>44</v>
      </c>
      <c r="B19" s="24"/>
      <c r="C19" s="17" t="s">
        <v>56</v>
      </c>
      <c r="D19" s="18">
        <v>39480</v>
      </c>
      <c r="E19" s="18">
        <v>34310</v>
      </c>
      <c r="F19" s="19"/>
      <c r="G19" s="3">
        <v>4</v>
      </c>
      <c r="H19" s="20" t="s">
        <v>57</v>
      </c>
      <c r="I19" s="18">
        <v>4570</v>
      </c>
      <c r="J19" s="19"/>
      <c r="K19" s="3"/>
      <c r="L19" s="29" t="s">
        <v>69</v>
      </c>
      <c r="M19" s="29">
        <v>3070</v>
      </c>
      <c r="N19" s="3">
        <v>44</v>
      </c>
      <c r="O19" s="397"/>
      <c r="P19" s="22" t="s">
        <v>56</v>
      </c>
      <c r="Q19" s="18">
        <v>1700</v>
      </c>
    </row>
    <row r="20" spans="1:17" ht="13.5" customHeight="1" thickBot="1">
      <c r="A20" s="3">
        <v>15</v>
      </c>
      <c r="B20" s="25" t="s">
        <v>58</v>
      </c>
      <c r="C20" s="17" t="s">
        <v>51</v>
      </c>
      <c r="D20" s="18">
        <v>137700</v>
      </c>
      <c r="E20" s="18">
        <v>133170</v>
      </c>
      <c r="F20" s="19"/>
      <c r="G20" s="3">
        <v>5</v>
      </c>
      <c r="H20" s="20" t="s">
        <v>58</v>
      </c>
      <c r="I20" s="18">
        <v>3980</v>
      </c>
      <c r="J20" s="19"/>
      <c r="K20" s="3"/>
      <c r="L20" s="31"/>
      <c r="M20" s="31"/>
      <c r="N20" s="3">
        <v>15</v>
      </c>
      <c r="O20" s="395" t="s">
        <v>58</v>
      </c>
      <c r="P20" s="22" t="s">
        <v>51</v>
      </c>
      <c r="Q20" s="18">
        <v>5650</v>
      </c>
    </row>
    <row r="21" spans="1:17" ht="14.25" thickBot="1">
      <c r="A21" s="3">
        <v>25</v>
      </c>
      <c r="B21" s="23"/>
      <c r="C21" s="17" t="s">
        <v>52</v>
      </c>
      <c r="D21" s="18">
        <v>83540</v>
      </c>
      <c r="E21" s="18">
        <v>79010</v>
      </c>
      <c r="F21" s="19"/>
      <c r="G21" s="3">
        <v>6</v>
      </c>
      <c r="H21" s="20" t="s">
        <v>59</v>
      </c>
      <c r="I21" s="18">
        <v>3600</v>
      </c>
      <c r="J21" s="19"/>
      <c r="K21" s="3"/>
      <c r="L21" s="27" t="s">
        <v>70</v>
      </c>
      <c r="M21" s="28"/>
      <c r="N21" s="3">
        <v>25</v>
      </c>
      <c r="O21" s="396"/>
      <c r="P21" s="22" t="s">
        <v>52</v>
      </c>
      <c r="Q21" s="18">
        <v>3370</v>
      </c>
    </row>
    <row r="22" spans="1:17" ht="14.25" thickBot="1">
      <c r="A22" s="3">
        <v>35</v>
      </c>
      <c r="B22" s="23"/>
      <c r="C22" s="17" t="s">
        <v>54</v>
      </c>
      <c r="D22" s="18">
        <v>41520</v>
      </c>
      <c r="E22" s="18">
        <v>36990</v>
      </c>
      <c r="F22" s="19"/>
      <c r="G22" s="3">
        <v>7</v>
      </c>
      <c r="H22" s="32" t="s">
        <v>60</v>
      </c>
      <c r="I22" s="18">
        <v>3210</v>
      </c>
      <c r="J22" s="19"/>
      <c r="K22" s="3"/>
      <c r="L22" s="29" t="s">
        <v>65</v>
      </c>
      <c r="M22" s="29">
        <v>11030</v>
      </c>
      <c r="N22" s="3">
        <v>35</v>
      </c>
      <c r="O22" s="396"/>
      <c r="P22" s="22" t="s">
        <v>54</v>
      </c>
      <c r="Q22" s="18">
        <v>1970</v>
      </c>
    </row>
    <row r="23" spans="1:17" ht="14.25" customHeight="1" thickBot="1">
      <c r="A23" s="3">
        <v>45</v>
      </c>
      <c r="B23" s="24"/>
      <c r="C23" s="17" t="s">
        <v>56</v>
      </c>
      <c r="D23" s="18">
        <v>36110</v>
      </c>
      <c r="E23" s="18">
        <v>31580</v>
      </c>
      <c r="F23" s="19"/>
      <c r="G23" s="3">
        <v>8</v>
      </c>
      <c r="H23" s="32" t="s">
        <v>61</v>
      </c>
      <c r="I23" s="18">
        <v>2860</v>
      </c>
      <c r="J23" s="19"/>
      <c r="K23" s="3"/>
      <c r="L23" s="31"/>
      <c r="M23" s="31"/>
      <c r="N23" s="3">
        <v>45</v>
      </c>
      <c r="O23" s="397"/>
      <c r="P23" s="22" t="s">
        <v>56</v>
      </c>
      <c r="Q23" s="18">
        <v>1540</v>
      </c>
    </row>
    <row r="24" spans="1:17" ht="13.5" customHeight="1" thickBot="1">
      <c r="A24" s="3">
        <v>16</v>
      </c>
      <c r="B24" s="25" t="s">
        <v>59</v>
      </c>
      <c r="C24" s="17" t="s">
        <v>51</v>
      </c>
      <c r="D24" s="18">
        <v>135040</v>
      </c>
      <c r="E24" s="18">
        <v>131020</v>
      </c>
      <c r="F24" s="19"/>
      <c r="G24" s="3">
        <v>9</v>
      </c>
      <c r="H24" s="32" t="s">
        <v>62</v>
      </c>
      <c r="I24" s="18">
        <v>2660</v>
      </c>
      <c r="J24" s="19"/>
      <c r="K24" s="3"/>
      <c r="L24" s="33" t="s">
        <v>71</v>
      </c>
      <c r="M24" s="31"/>
      <c r="N24" s="3">
        <v>16</v>
      </c>
      <c r="O24" s="404" t="s">
        <v>59</v>
      </c>
      <c r="P24" s="22" t="s">
        <v>51</v>
      </c>
      <c r="Q24" s="18">
        <v>5530</v>
      </c>
    </row>
    <row r="25" spans="1:17" ht="14.25" thickBot="1">
      <c r="A25" s="3">
        <v>26</v>
      </c>
      <c r="B25" s="23"/>
      <c r="C25" s="17" t="s">
        <v>52</v>
      </c>
      <c r="D25" s="18">
        <v>80890</v>
      </c>
      <c r="E25" s="18">
        <v>76870</v>
      </c>
      <c r="F25" s="19"/>
      <c r="G25" s="3"/>
      <c r="H25" s="3"/>
      <c r="I25" s="3"/>
      <c r="J25" s="19"/>
      <c r="K25" s="3"/>
      <c r="L25" s="29" t="s">
        <v>65</v>
      </c>
      <c r="M25" s="29">
        <v>80000</v>
      </c>
      <c r="N25" s="3">
        <v>26</v>
      </c>
      <c r="O25" s="405"/>
      <c r="P25" s="22" t="s">
        <v>52</v>
      </c>
      <c r="Q25" s="18">
        <v>3250</v>
      </c>
    </row>
    <row r="26" spans="1:17" ht="14.25" thickBot="1">
      <c r="A26" s="3">
        <v>36</v>
      </c>
      <c r="B26" s="23"/>
      <c r="C26" s="17" t="s">
        <v>54</v>
      </c>
      <c r="D26" s="18">
        <v>38860</v>
      </c>
      <c r="E26" s="18">
        <v>34840</v>
      </c>
      <c r="F26" s="19"/>
      <c r="G26" s="3"/>
      <c r="H26" s="2" t="s">
        <v>72</v>
      </c>
      <c r="I26" s="3"/>
      <c r="J26" s="19"/>
      <c r="K26" s="3"/>
      <c r="L26" s="3"/>
      <c r="M26" s="3"/>
      <c r="N26" s="3">
        <v>36</v>
      </c>
      <c r="O26" s="405"/>
      <c r="P26" s="22" t="s">
        <v>54</v>
      </c>
      <c r="Q26" s="18">
        <v>1850</v>
      </c>
    </row>
    <row r="27" spans="1:17" ht="14.25" thickBot="1">
      <c r="A27" s="3">
        <v>46</v>
      </c>
      <c r="B27" s="24"/>
      <c r="C27" s="17" t="s">
        <v>56</v>
      </c>
      <c r="D27" s="18">
        <v>33460</v>
      </c>
      <c r="E27" s="18">
        <v>29440</v>
      </c>
      <c r="F27" s="19"/>
      <c r="G27" s="3"/>
      <c r="H27" s="11"/>
      <c r="I27" s="12" t="s">
        <v>73</v>
      </c>
      <c r="J27" s="19"/>
      <c r="K27" s="3"/>
      <c r="L27" s="3"/>
      <c r="M27" s="3"/>
      <c r="N27" s="3">
        <v>46</v>
      </c>
      <c r="O27" s="406"/>
      <c r="P27" s="22" t="s">
        <v>56</v>
      </c>
      <c r="Q27" s="18">
        <v>1420</v>
      </c>
    </row>
    <row r="28" spans="1:17" ht="13.5" customHeight="1" thickBot="1">
      <c r="A28" s="3">
        <v>17</v>
      </c>
      <c r="B28" s="25" t="s">
        <v>60</v>
      </c>
      <c r="C28" s="17" t="s">
        <v>51</v>
      </c>
      <c r="D28" s="18">
        <v>130340</v>
      </c>
      <c r="E28" s="18">
        <v>126750</v>
      </c>
      <c r="F28" s="19"/>
      <c r="G28" s="3"/>
      <c r="H28" s="34" t="s">
        <v>74</v>
      </c>
      <c r="I28" s="35">
        <v>30960</v>
      </c>
      <c r="J28" s="19"/>
      <c r="K28" s="36" t="s">
        <v>75</v>
      </c>
      <c r="L28" s="3"/>
      <c r="M28" s="3"/>
      <c r="N28" s="3">
        <v>17</v>
      </c>
      <c r="O28" s="395" t="s">
        <v>60</v>
      </c>
      <c r="P28" s="22" t="s">
        <v>51</v>
      </c>
      <c r="Q28" s="18">
        <v>5390</v>
      </c>
    </row>
    <row r="29" spans="1:17" ht="14.25" thickBot="1">
      <c r="A29" s="3">
        <v>27</v>
      </c>
      <c r="B29" s="23"/>
      <c r="C29" s="17" t="s">
        <v>52</v>
      </c>
      <c r="D29" s="18">
        <v>76190</v>
      </c>
      <c r="E29" s="18">
        <v>72600</v>
      </c>
      <c r="F29" s="19"/>
      <c r="G29" s="3"/>
      <c r="H29" s="34" t="s">
        <v>76</v>
      </c>
      <c r="I29" s="35">
        <v>20570</v>
      </c>
      <c r="J29" s="19"/>
      <c r="K29" s="36" t="s">
        <v>77</v>
      </c>
      <c r="L29" s="3"/>
      <c r="M29" s="3"/>
      <c r="N29" s="3">
        <v>27</v>
      </c>
      <c r="O29" s="396"/>
      <c r="P29" s="22" t="s">
        <v>52</v>
      </c>
      <c r="Q29" s="18">
        <v>3110</v>
      </c>
    </row>
    <row r="30" spans="1:17" ht="14.25" thickBot="1">
      <c r="A30" s="3">
        <v>37</v>
      </c>
      <c r="B30" s="23"/>
      <c r="C30" s="17" t="s">
        <v>54</v>
      </c>
      <c r="D30" s="18">
        <v>34160</v>
      </c>
      <c r="E30" s="18">
        <v>30570</v>
      </c>
      <c r="F30" s="19"/>
      <c r="G30" s="3"/>
      <c r="H30" s="37" t="s">
        <v>78</v>
      </c>
      <c r="I30" s="35">
        <v>61920</v>
      </c>
      <c r="J30" s="19"/>
      <c r="K30" s="3"/>
      <c r="L30" s="3"/>
      <c r="M30" s="3"/>
      <c r="N30" s="3">
        <v>37</v>
      </c>
      <c r="O30" s="396"/>
      <c r="P30" s="22" t="s">
        <v>54</v>
      </c>
      <c r="Q30" s="18">
        <v>1720</v>
      </c>
    </row>
    <row r="31" spans="1:17" ht="13.5" customHeight="1" thickBot="1">
      <c r="A31" s="3">
        <v>47</v>
      </c>
      <c r="B31" s="24"/>
      <c r="C31" s="17" t="s">
        <v>56</v>
      </c>
      <c r="D31" s="18">
        <v>28760</v>
      </c>
      <c r="E31" s="18">
        <v>25170</v>
      </c>
      <c r="F31" s="19"/>
      <c r="G31" s="3"/>
      <c r="H31" s="37" t="s">
        <v>79</v>
      </c>
      <c r="I31" s="35">
        <v>41140</v>
      </c>
      <c r="J31" s="19"/>
      <c r="K31" s="3"/>
      <c r="L31" s="3"/>
      <c r="M31" s="3"/>
      <c r="N31" s="3">
        <v>47</v>
      </c>
      <c r="O31" s="397"/>
      <c r="P31" s="22" t="s">
        <v>56</v>
      </c>
      <c r="Q31" s="18">
        <v>1290</v>
      </c>
    </row>
    <row r="32" spans="1:17" ht="27.75" thickBot="1">
      <c r="A32" s="3">
        <v>18</v>
      </c>
      <c r="B32" s="25" t="s">
        <v>61</v>
      </c>
      <c r="C32" s="17" t="s">
        <v>51</v>
      </c>
      <c r="D32" s="18">
        <v>128880</v>
      </c>
      <c r="E32" s="18">
        <v>125660</v>
      </c>
      <c r="F32" s="19"/>
      <c r="G32" s="3"/>
      <c r="H32" s="3"/>
      <c r="I32" s="3"/>
      <c r="J32" s="19"/>
      <c r="K32" s="3"/>
      <c r="L32" s="3"/>
      <c r="M32" s="3"/>
      <c r="N32" s="3">
        <v>18</v>
      </c>
      <c r="O32" s="395" t="s">
        <v>61</v>
      </c>
      <c r="P32" s="22" t="s">
        <v>51</v>
      </c>
      <c r="Q32" s="18">
        <v>5320</v>
      </c>
    </row>
    <row r="33" spans="1:17" ht="14.25" thickBot="1">
      <c r="A33" s="3">
        <v>28</v>
      </c>
      <c r="B33" s="23"/>
      <c r="C33" s="17" t="s">
        <v>52</v>
      </c>
      <c r="D33" s="18">
        <v>74730</v>
      </c>
      <c r="E33" s="18">
        <v>71510</v>
      </c>
      <c r="F33" s="19"/>
      <c r="G33" s="3"/>
      <c r="H33" s="2" t="s">
        <v>80</v>
      </c>
      <c r="I33" s="3"/>
      <c r="J33" s="19"/>
      <c r="K33" s="3"/>
      <c r="L33" s="3"/>
      <c r="M33" s="3"/>
      <c r="N33" s="3">
        <v>28</v>
      </c>
      <c r="O33" s="396"/>
      <c r="P33" s="22" t="s">
        <v>52</v>
      </c>
      <c r="Q33" s="18">
        <v>3040</v>
      </c>
    </row>
    <row r="34" spans="1:17" ht="14.25" thickBot="1">
      <c r="A34" s="3">
        <v>38</v>
      </c>
      <c r="B34" s="23"/>
      <c r="C34" s="17" t="s">
        <v>54</v>
      </c>
      <c r="D34" s="18">
        <v>32700</v>
      </c>
      <c r="E34" s="18">
        <v>29390</v>
      </c>
      <c r="F34" s="19"/>
      <c r="G34" s="3"/>
      <c r="H34" s="398" t="s">
        <v>73</v>
      </c>
      <c r="I34" s="399"/>
      <c r="J34" s="399"/>
      <c r="K34" s="400"/>
      <c r="L34" s="38" t="s">
        <v>65</v>
      </c>
      <c r="M34" s="3"/>
      <c r="N34" s="3">
        <v>38</v>
      </c>
      <c r="O34" s="396"/>
      <c r="P34" s="22" t="s">
        <v>54</v>
      </c>
      <c r="Q34" s="18">
        <v>1640</v>
      </c>
    </row>
    <row r="35" spans="1:17" ht="14.25" thickBot="1">
      <c r="A35" s="3">
        <v>48</v>
      </c>
      <c r="B35" s="24"/>
      <c r="C35" s="17" t="s">
        <v>56</v>
      </c>
      <c r="D35" s="18">
        <v>27300</v>
      </c>
      <c r="E35" s="18">
        <v>23980</v>
      </c>
      <c r="F35" s="19"/>
      <c r="G35" s="3"/>
      <c r="H35" s="401" t="s">
        <v>82</v>
      </c>
      <c r="I35" s="402"/>
      <c r="J35" s="402"/>
      <c r="K35" s="403"/>
      <c r="L35" s="38">
        <v>238000</v>
      </c>
      <c r="M35" s="3"/>
      <c r="N35" s="3">
        <v>48</v>
      </c>
      <c r="O35" s="397"/>
      <c r="P35" s="22" t="s">
        <v>56</v>
      </c>
      <c r="Q35" s="18">
        <v>1210</v>
      </c>
    </row>
    <row r="36" spans="1:17" ht="27.75" thickBot="1">
      <c r="A36" s="3">
        <v>19</v>
      </c>
      <c r="B36" s="25" t="s">
        <v>62</v>
      </c>
      <c r="C36" s="17" t="s">
        <v>51</v>
      </c>
      <c r="D36" s="18">
        <v>127610</v>
      </c>
      <c r="E36" s="18">
        <v>124610</v>
      </c>
      <c r="F36" s="19"/>
      <c r="G36" s="3"/>
      <c r="H36" s="401" t="s">
        <v>83</v>
      </c>
      <c r="I36" s="402"/>
      <c r="J36" s="402"/>
      <c r="K36" s="403"/>
      <c r="L36" s="38">
        <v>396500</v>
      </c>
      <c r="M36" s="3"/>
      <c r="N36" s="3">
        <v>19</v>
      </c>
      <c r="O36" s="395" t="s">
        <v>62</v>
      </c>
      <c r="P36" s="22" t="s">
        <v>51</v>
      </c>
      <c r="Q36" s="18">
        <v>5250</v>
      </c>
    </row>
    <row r="37" spans="1:17" ht="14.25" thickBot="1">
      <c r="A37" s="3">
        <v>29</v>
      </c>
      <c r="B37" s="23"/>
      <c r="C37" s="17" t="s">
        <v>52</v>
      </c>
      <c r="D37" s="18">
        <v>73450</v>
      </c>
      <c r="E37" s="18">
        <v>70460</v>
      </c>
      <c r="F37" s="19"/>
      <c r="G37" s="3"/>
      <c r="H37" s="401" t="s">
        <v>84</v>
      </c>
      <c r="I37" s="402"/>
      <c r="J37" s="402"/>
      <c r="K37" s="403"/>
      <c r="L37" s="38">
        <v>555500</v>
      </c>
      <c r="M37" s="3"/>
      <c r="N37" s="3">
        <v>29</v>
      </c>
      <c r="O37" s="396"/>
      <c r="P37" s="22" t="s">
        <v>52</v>
      </c>
      <c r="Q37" s="18">
        <v>2970</v>
      </c>
    </row>
    <row r="38" spans="1:17" ht="14.25" thickBot="1">
      <c r="A38" s="3">
        <v>39</v>
      </c>
      <c r="B38" s="23"/>
      <c r="C38" s="17" t="s">
        <v>54</v>
      </c>
      <c r="D38" s="18">
        <v>31430</v>
      </c>
      <c r="E38" s="18">
        <v>28430</v>
      </c>
      <c r="F38" s="19"/>
      <c r="G38" s="3"/>
      <c r="H38" s="3"/>
      <c r="I38" s="3"/>
      <c r="J38" s="19"/>
      <c r="K38" s="3"/>
      <c r="L38" s="3"/>
      <c r="M38" s="3"/>
      <c r="N38" s="3">
        <v>39</v>
      </c>
      <c r="O38" s="396"/>
      <c r="P38" s="22" t="s">
        <v>54</v>
      </c>
      <c r="Q38" s="18">
        <v>1580</v>
      </c>
    </row>
    <row r="39" spans="1:17" ht="14.25" thickBot="1">
      <c r="A39" s="3">
        <v>49</v>
      </c>
      <c r="B39" s="24"/>
      <c r="C39" s="17" t="s">
        <v>56</v>
      </c>
      <c r="D39" s="18">
        <v>26020</v>
      </c>
      <c r="E39" s="18">
        <v>23030</v>
      </c>
      <c r="F39" s="19"/>
      <c r="G39" s="3"/>
      <c r="H39" s="2" t="s">
        <v>85</v>
      </c>
      <c r="I39" s="3"/>
      <c r="J39" s="19"/>
      <c r="K39" s="3"/>
      <c r="L39" s="3"/>
      <c r="M39" s="3"/>
      <c r="N39" s="3">
        <v>49</v>
      </c>
      <c r="O39" s="397"/>
      <c r="P39" s="22" t="s">
        <v>56</v>
      </c>
      <c r="Q39" s="18">
        <v>1150</v>
      </c>
    </row>
    <row r="40" spans="1:17" ht="14.25" thickBot="1">
      <c r="A40" s="3"/>
      <c r="B40" s="3"/>
      <c r="C40" s="3"/>
      <c r="D40" s="3"/>
      <c r="E40" s="3"/>
      <c r="F40" s="3"/>
      <c r="G40" s="3"/>
      <c r="H40" s="11"/>
      <c r="I40" s="12" t="s">
        <v>73</v>
      </c>
      <c r="J40" s="19"/>
      <c r="K40" s="3"/>
      <c r="L40" s="33" t="s">
        <v>30</v>
      </c>
      <c r="M40" s="31"/>
      <c r="N40" s="3"/>
      <c r="O40" s="3"/>
      <c r="P40" s="3"/>
      <c r="Q40" s="3"/>
    </row>
    <row r="41" spans="1:17" ht="14.25" thickBot="1">
      <c r="A41" s="3"/>
      <c r="B41" s="3"/>
      <c r="C41" s="3"/>
      <c r="D41" s="3"/>
      <c r="E41" s="3"/>
      <c r="F41" s="3"/>
      <c r="G41" s="3"/>
      <c r="H41" s="34" t="s">
        <v>74</v>
      </c>
      <c r="I41" s="35">
        <v>20190</v>
      </c>
      <c r="J41" s="19"/>
      <c r="K41" s="3"/>
      <c r="L41" s="29" t="s">
        <v>65</v>
      </c>
      <c r="M41" s="29">
        <v>4550</v>
      </c>
      <c r="N41" s="3"/>
      <c r="O41" s="3"/>
      <c r="P41" s="3"/>
      <c r="Q41" s="3"/>
    </row>
    <row r="42" spans="1:17" ht="14.25" thickBot="1">
      <c r="A42" s="3"/>
      <c r="B42" s="2" t="s">
        <v>86</v>
      </c>
      <c r="C42" s="3"/>
      <c r="D42" s="3"/>
      <c r="E42" s="3"/>
      <c r="F42" s="3"/>
      <c r="G42" s="3"/>
      <c r="H42" s="34" t="s">
        <v>76</v>
      </c>
      <c r="I42" s="35">
        <v>158570</v>
      </c>
      <c r="J42" s="19"/>
      <c r="K42" s="3"/>
      <c r="L42" s="3"/>
      <c r="M42" s="3"/>
      <c r="N42" s="3"/>
      <c r="O42" s="3"/>
      <c r="P42" s="3"/>
      <c r="Q42" s="3"/>
    </row>
    <row r="43" spans="1:17" ht="26.25" thickBot="1">
      <c r="A43" s="3"/>
      <c r="B43" s="11"/>
      <c r="C43" s="12" t="s">
        <v>87</v>
      </c>
      <c r="D43" s="3"/>
      <c r="E43" s="3"/>
      <c r="F43" s="3"/>
      <c r="G43" s="3"/>
      <c r="H43" s="2"/>
      <c r="I43" s="3"/>
      <c r="J43" s="3"/>
      <c r="K43" s="3"/>
      <c r="L43" s="33" t="s">
        <v>88</v>
      </c>
      <c r="M43" s="31"/>
      <c r="N43" s="3"/>
      <c r="O43" s="3"/>
      <c r="P43" s="3"/>
      <c r="Q43" s="3"/>
    </row>
    <row r="44" spans="1:17" ht="14.25" thickBot="1">
      <c r="A44" s="3"/>
      <c r="B44" s="34" t="s">
        <v>74</v>
      </c>
      <c r="C44" s="35">
        <v>47480</v>
      </c>
      <c r="D44" s="3"/>
      <c r="E44" s="3"/>
      <c r="F44" s="3"/>
      <c r="G44" s="3"/>
      <c r="H44" s="2"/>
      <c r="I44" s="3"/>
      <c r="J44" s="3"/>
      <c r="K44" s="3"/>
      <c r="L44" s="29" t="s">
        <v>65</v>
      </c>
      <c r="M44" s="29">
        <v>1820</v>
      </c>
      <c r="N44" s="3"/>
      <c r="O44" s="3"/>
      <c r="P44" s="3"/>
      <c r="Q44" s="3"/>
    </row>
    <row r="45" spans="1:17" ht="14.25" thickBot="1">
      <c r="A45" s="3"/>
      <c r="B45" s="34" t="s">
        <v>76</v>
      </c>
      <c r="C45" s="35">
        <v>29750</v>
      </c>
      <c r="D45" s="3"/>
      <c r="E45" s="3"/>
      <c r="F45" s="3"/>
      <c r="G45" s="3"/>
      <c r="H45" s="3"/>
      <c r="I45" s="3"/>
      <c r="J45" s="3"/>
      <c r="K45" s="3"/>
      <c r="L45" s="3"/>
      <c r="M45" s="3"/>
      <c r="N45" s="3"/>
      <c r="O45" s="3"/>
      <c r="P45" s="3"/>
      <c r="Q45" s="3"/>
    </row>
    <row r="46" spans="1:17" ht="14.25" thickBot="1">
      <c r="A46" s="3"/>
      <c r="B46" s="34" t="s">
        <v>89</v>
      </c>
      <c r="C46" s="35">
        <v>5000</v>
      </c>
      <c r="D46" s="3"/>
      <c r="E46" s="3"/>
      <c r="F46" s="3"/>
      <c r="G46" s="3"/>
      <c r="H46" s="3"/>
      <c r="I46" s="3"/>
      <c r="J46" s="3"/>
      <c r="K46" s="3"/>
      <c r="L46" s="3"/>
      <c r="M46" s="3"/>
      <c r="N46" s="3"/>
      <c r="O46" s="3"/>
      <c r="P46" s="3"/>
      <c r="Q46" s="3"/>
    </row>
    <row r="47" spans="1:17">
      <c r="A47" s="3"/>
      <c r="B47" s="2" t="s">
        <v>90</v>
      </c>
      <c r="C47" s="3"/>
      <c r="D47" s="3"/>
      <c r="E47" s="3"/>
      <c r="F47" s="3"/>
      <c r="G47" s="3"/>
      <c r="H47" s="3"/>
      <c r="I47" s="3"/>
      <c r="J47" s="3"/>
      <c r="K47" s="3"/>
      <c r="L47" s="3"/>
      <c r="M47" s="3"/>
      <c r="N47" s="3"/>
      <c r="O47" s="3"/>
      <c r="P47" s="3"/>
      <c r="Q47" s="3"/>
    </row>
    <row r="48" spans="1:17">
      <c r="A48" s="3"/>
      <c r="B48" s="2" t="s">
        <v>91</v>
      </c>
      <c r="C48" s="3"/>
      <c r="D48" s="3"/>
      <c r="E48" s="3"/>
      <c r="F48" s="3"/>
      <c r="G48" s="3"/>
      <c r="H48" s="3"/>
      <c r="I48" s="3"/>
      <c r="J48" s="3"/>
      <c r="K48" s="3"/>
      <c r="L48" s="3"/>
      <c r="M48" s="3"/>
      <c r="N48" s="3"/>
      <c r="O48" s="3"/>
      <c r="P48" s="3"/>
      <c r="Q48" s="3"/>
    </row>
    <row r="49" spans="1:17">
      <c r="A49" s="3"/>
      <c r="B49" s="2" t="s">
        <v>92</v>
      </c>
      <c r="C49" s="3"/>
      <c r="D49" s="3"/>
      <c r="E49" s="3"/>
      <c r="F49" s="3"/>
      <c r="G49" s="3"/>
      <c r="H49" s="3"/>
      <c r="I49" s="3"/>
      <c r="J49" s="3"/>
      <c r="K49" s="3"/>
      <c r="L49" s="3"/>
      <c r="M49" s="3"/>
      <c r="N49" s="3"/>
      <c r="O49" s="3"/>
      <c r="P49" s="3"/>
      <c r="Q49" s="3"/>
    </row>
  </sheetData>
  <sheetProtection sheet="1"/>
  <mergeCells count="13">
    <mergeCell ref="O28:O31"/>
    <mergeCell ref="O4:O7"/>
    <mergeCell ref="O8:O11"/>
    <mergeCell ref="O12:O15"/>
    <mergeCell ref="O16:O19"/>
    <mergeCell ref="O20:O23"/>
    <mergeCell ref="O24:O27"/>
    <mergeCell ref="O32:O35"/>
    <mergeCell ref="H34:K34"/>
    <mergeCell ref="H35:K35"/>
    <mergeCell ref="H36:K36"/>
    <mergeCell ref="O36:O39"/>
    <mergeCell ref="H37:K37"/>
  </mergeCells>
  <phoneticPr fontId="3"/>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01交付申請書</vt:lpstr>
      <vt:lpstr>02児童名簿</vt:lpstr>
      <vt:lpstr>03職員名簿（市内施設のみ）</vt:lpstr>
      <vt:lpstr>(市)年間エクセル貼付用</vt:lpstr>
      <vt:lpstr>単価表</vt:lpstr>
      <vt:lpstr>'01交付申請書'!Print_Area</vt:lpstr>
      <vt:lpstr>'02児童名簿'!Print_Area</vt:lpstr>
      <vt:lpstr>'03職員名簿（市内施設のみ）'!Print_Area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2025-08-06T09:15:39Z</cp:lastPrinted>
  <dcterms:created xsi:type="dcterms:W3CDTF">2025-06-04T23:30:00Z</dcterms:created>
  <dcterms:modified xsi:type="dcterms:W3CDTF">2025-09-26T00:15:33Z</dcterms:modified>
</cp:coreProperties>
</file>